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mcardenas\OneDrive - Ministerio de Cultura y Juventud\2. FINANCIERO\1. FORMULACIÓN\2025\ENTREGA ANTEPROYECTO PRESUP. 2025\-2025\"/>
    </mc:Choice>
  </mc:AlternateContent>
  <xr:revisionPtr revIDLastSave="0" documentId="13_ncr:1_{970E5F02-FBD1-4434-A7AC-E5003FC62C9A}" xr6:coauthVersionLast="47" xr6:coauthVersionMax="47" xr10:uidLastSave="{00000000-0000-0000-0000-000000000000}"/>
  <bookViews>
    <workbookView xWindow="-108" yWindow="-108" windowWidth="23256" windowHeight="12456" firstSheet="13" activeTab="19" xr2:uid="{4C531A22-CA69-4CF1-AEF9-868A3DED9B7B}"/>
  </bookViews>
  <sheets>
    <sheet name="749 AC" sheetId="1" r:id="rId1"/>
    <sheet name="75101 PAT" sheetId="2" r:id="rId2"/>
    <sheet name="75102 MN" sheetId="3" r:id="rId3"/>
    <sheet name="75103 MAC" sheetId="4" r:id="rId4"/>
    <sheet name="75104 MHJS" sheetId="5" r:id="rId5"/>
    <sheet name="75105 MRCG" sheetId="6" r:id="rId6"/>
    <sheet name="75106 MADC" sheetId="7" r:id="rId7"/>
    <sheet name="75107 MJFF" sheetId="8" r:id="rId8"/>
    <sheet name="75108 CCP" sheetId="9" r:id="rId9"/>
    <sheet name="753 DGS" sheetId="10" r:id="rId10"/>
    <sheet name="755 SINABI" sheetId="11" r:id="rId11"/>
    <sheet name="758 BANDAS" sheetId="12" r:id="rId12"/>
    <sheet name="75801 CNM" sheetId="13" r:id="rId13"/>
    <sheet name="75802 SINEM" sheetId="14" r:id="rId14"/>
    <sheet name="75803 TNCR" sheetId="15" r:id="rId15"/>
    <sheet name="75804 TPMS" sheetId="16" r:id="rId16"/>
    <sheet name="75805 CC" sheetId="17" r:id="rId17"/>
    <sheet name="75806 CPAC" sheetId="18" r:id="rId18"/>
    <sheet name="759 AN" sheetId="19" r:id="rId19"/>
    <sheet name="760 CPJ" sheetId="20" r:id="rId20"/>
  </sheets>
  <externalReferences>
    <externalReference r:id="rId21"/>
    <externalReference r:id="rId22"/>
    <externalReference r:id="rId23"/>
    <externalReference r:id="rId24"/>
  </externalReferences>
  <definedNames>
    <definedName name="_xlnm._FilterDatabase" localSheetId="0" hidden="1">'749 AC'!$C$5:$N$314</definedName>
    <definedName name="_xlnm._FilterDatabase" localSheetId="1" hidden="1">'75101 PAT'!$C$5:$I$314</definedName>
    <definedName name="_xlnm._FilterDatabase" localSheetId="3" hidden="1">'75103 MAC'!$C$5:$I$318</definedName>
    <definedName name="_xlnm._FilterDatabase" localSheetId="4" hidden="1">'75104 MHJS'!$C$5:$H$313</definedName>
    <definedName name="_xlnm._FilterDatabase" localSheetId="5" hidden="1">'75105 MRCG'!$C$5:$I$313</definedName>
    <definedName name="_xlnm._FilterDatabase" localSheetId="6" hidden="1">'75106 MADC'!$C$5:$H$313</definedName>
    <definedName name="_xlnm._FilterDatabase" localSheetId="7" hidden="1">'75107 MJFF'!$C$5:$I$313</definedName>
    <definedName name="_xlnm._FilterDatabase" localSheetId="8" hidden="1">'75108 CCP'!$C$5:$I$313</definedName>
    <definedName name="_xlnm._FilterDatabase" localSheetId="9" hidden="1">'753 DGS'!$C$5:$I$313</definedName>
    <definedName name="_xlnm._FilterDatabase" localSheetId="10" hidden="1">'755 SINABI'!$C$5:$J$315</definedName>
    <definedName name="_xlnm._FilterDatabase" localSheetId="11" hidden="1">'758 BANDAS'!$C$5:$I$313</definedName>
    <definedName name="_xlnm._FilterDatabase" localSheetId="12" hidden="1">'75801 CNM'!$C$5:$I$313</definedName>
    <definedName name="_xlnm._FilterDatabase" localSheetId="13" hidden="1">'75802 SINEM'!$C$5:$H$313</definedName>
    <definedName name="_xlnm._FilterDatabase" localSheetId="14" hidden="1">'75803 TNCR'!$C$5:$H$313</definedName>
    <definedName name="_xlnm._FilterDatabase" localSheetId="15" hidden="1">'75804 TPMS'!$A$5:$G$311</definedName>
    <definedName name="_xlnm._FilterDatabase" localSheetId="16" hidden="1">'75805 CC'!$C$5:$H$314</definedName>
    <definedName name="_xlnm._FilterDatabase" localSheetId="17" hidden="1">'75806 CPAC'!$C$5:$I$314</definedName>
    <definedName name="_xlnm._FilterDatabase" localSheetId="18" hidden="1">'759 AN'!$C$5:$H$317</definedName>
    <definedName name="_xlnm._FilterDatabase" localSheetId="19" hidden="1">'760 CPJ'!$C$5:$H$323</definedName>
    <definedName name="_Hlk135316508" localSheetId="15">'75804 TPMS'!$G$10</definedName>
    <definedName name="_Hlk135316819" localSheetId="15">'75804 TPMS'!$G$14</definedName>
    <definedName name="_Hlk135317031" localSheetId="15">'75804 TPMS'!$G$15</definedName>
    <definedName name="_Hlk135328886" localSheetId="15">'75804 TPMS'!$G$6</definedName>
    <definedName name="_Hlk135330470" localSheetId="15">'75804 TPMS'!$G$29</definedName>
    <definedName name="_Hlk135330495" localSheetId="15">'75804 TPMS'!$G$30</definedName>
    <definedName name="_Hlk135330731" localSheetId="15">'75804 TPMS'!$G$43</definedName>
    <definedName name="_xlnm.Print_Area" localSheetId="0">'749 AC'!$C$2:$N$314</definedName>
    <definedName name="_xlnm.Print_Area" localSheetId="1">'75101 PAT'!$C$2:$I$314</definedName>
    <definedName name="_xlnm.Print_Area" localSheetId="2">'75102 MN'!$A$1:$N$328</definedName>
    <definedName name="_xlnm.Print_Area" localSheetId="3">'75103 MAC'!$C$2:$M$338</definedName>
    <definedName name="_xlnm.Print_Area" localSheetId="4">'75104 MHJS'!$C$2:$I$313</definedName>
    <definedName name="_xlnm.Print_Area" localSheetId="5">'75105 MRCG'!$C$2:$H$313</definedName>
    <definedName name="_xlnm.Print_Area" localSheetId="6">'75106 MADC'!$C$2:$I$313</definedName>
    <definedName name="_xlnm.Print_Area" localSheetId="7">'75107 MJFF'!$C$2:$I$313</definedName>
    <definedName name="_xlnm.Print_Area" localSheetId="8">'75108 CCP'!$C$2:$H$313</definedName>
    <definedName name="_xlnm.Print_Area" localSheetId="9">'753 DGS'!$C$2:$I$313</definedName>
    <definedName name="_xlnm.Print_Area" localSheetId="10">'755 SINABI'!$C$2:$I$316</definedName>
    <definedName name="_xlnm.Print_Area" localSheetId="11">'758 BANDAS'!$C$2:$N$331</definedName>
    <definedName name="_xlnm.Print_Area" localSheetId="12">'75801 CNM'!$C$2:$I$313</definedName>
    <definedName name="_xlnm.Print_Area" localSheetId="13">'75802 SINEM'!$C$2:$I$313</definedName>
    <definedName name="_xlnm.Print_Area" localSheetId="14">'75803 TNCR'!$C$2:$I$313</definedName>
    <definedName name="_xlnm.Print_Area" localSheetId="16">'75805 CC'!$C$2:$I$314</definedName>
    <definedName name="_xlnm.Print_Area" localSheetId="17">'75806 CPAC'!$C$2:$I$314</definedName>
    <definedName name="_xlnm.Print_Area" localSheetId="18">'759 AN'!$C$2:$J$352</definedName>
    <definedName name="_xlnm.Print_Area" localSheetId="19">'760 CPJ'!$C$2:$I$335</definedName>
    <definedName name="Cod_Contratacion">[1]!Partidas_contratacion[N° Sub de Cuenta]</definedName>
    <definedName name="cod_Contratacion3">[1]!Partidas_contratacion[N° Sub de Cuenta]</definedName>
    <definedName name="Codi_Área_Financiero_Contable">[2]!Presu_Área_Financiero_Contable[Subpartida]</definedName>
    <definedName name="Codi_Arquitectectura_Institucional">[2]!Presu_Arquitectectura_Institucional[Subpartida]</definedName>
    <definedName name="Codi_Asesoría_Jurídica">[2]!Presu_Asesoría_Jurídica[Subpartida]</definedName>
    <definedName name="Codi_Auditoría_Interna">[2]!Presu_Auditoría_Interna[Subpartida]</definedName>
    <definedName name="Codi_Centro_Visitantes_Sitio_Museo_Finca_6">[2]!Presu_Centro_Visitantes_Sitio_Museo_Finca_6[Subpartida]</definedName>
    <definedName name="Codi_Departamento_Antropología_e_Historia">[2]!Presu_Departamento_Antropología_e_Historia[Subpartida]</definedName>
    <definedName name="Codi_Departamento_de_Protección_del_Patrimonio_Cultural">[2]!Presu_Departamento_de_Protección_del_Patrimonio_Cultural[Subpartida]</definedName>
    <definedName name="Codi_Departamento_Historia_Natural">[2]!Presu_Departamento_Historia_Natural[Subpartida]</definedName>
    <definedName name="Codi_Departamento_Proyección_Museológica">[2]!Presu_Departamento_Proyección_Museológica[Subpartida]</definedName>
    <definedName name="Codi_Dirección_General">[2]!Presu_Dirección_General[Subpartida]</definedName>
    <definedName name="Codi_Gestión_de_Recursos_Humanos_Aux.">[2]!Presu_Gestión_de_Recursos_Humanos_Aux.[Subpartida]</definedName>
    <definedName name="Codi_Programa_Museos_Regionales_y_Comunitarios">[2]!Presu_Programa_Museos_Regionales_y_Comunitarios[Subpartida]</definedName>
    <definedName name="Codi_Proveeduría_Institucional">[2]!Presu_Proveeduría_Institucional[Subpartida]</definedName>
    <definedName name="Codi_Serviciós_Generales">[2]!Presu_Serviciós_Generales[Subpartida]</definedName>
    <definedName name="Codi_Unidad_de_Informática">[2]!Presu_Unidad_de_Informática[Subpartida]</definedName>
    <definedName name="Cods_Contratacion">[1]!Partidas_contratacion[N° Sub de Cuenta]</definedName>
    <definedName name="Contratacion_estado">[1]!Tabla36[Columna1]</definedName>
    <definedName name="Departamento_unidad">'[1]Trabajo-Data Museo'!$B$124:$B$141</definedName>
    <definedName name="Gestión_de_Recursos_Humanos_Aux.">[1]!Tabla19[Gestión de Recursos Humanos Aux.]</definedName>
    <definedName name="IngreseCodigo">[1]!Partidas_contratacion[N° Sub de Cuenta]</definedName>
    <definedName name="PUESTO">[3]!Tabla1[PUESTO]</definedName>
    <definedName name="R_Área_Financiero_Contable">[2]!Presu_Área_Financiero_Contable[[Subpartida]:[Monto]]</definedName>
    <definedName name="R_Arquitectectura_Institucional">[2]!Presu_Arquitectectura_Institucional[[#All],[Subpartida]:[Monto]]</definedName>
    <definedName name="R_Asesoría_Jurídica">[2]!Presu_Asesoría_Jurídica[[#All],[Subpartida]:[Monto]]</definedName>
    <definedName name="R_Auditoría_Interna">[2]!Presu_Auditoría_Interna[[#All],[Subpartida]:[Monto]]</definedName>
    <definedName name="R_Centro_Visitantes_Sitio_Museo_Finca_6">[2]!Presu_Centro_Visitantes_Sitio_Museo_Finca_6[[#All],[Subpartida]:[Monto]]</definedName>
    <definedName name="R_Departamento_Antropología_e_Historia">[2]!Presu_Departamento_Antropología_e_Historia[[#All],[Subpartida]:[Monto]]</definedName>
    <definedName name="R_Departamento_de_Protección_del_Patrimonio_Cultural">[2]!Presu_Departamento_de_Protección_del_Patrimonio_Cultural[[#All],[Subpartida]:[Monto]]</definedName>
    <definedName name="R_Departamento_Historia_Natural">[2]!Presu_Departamento_Historia_Natural[[#All],[Subpartida]:[Monto]]</definedName>
    <definedName name="R_Departamento_Proyección_Museológica">[2]!Presu_Departamento_Proyección_Museológica[[#All],[Subpartida]:[Monto]]</definedName>
    <definedName name="R_Dirección_General">[2]!Presu_Dirección_General[[#All],[Subpartida]:[Monto]]</definedName>
    <definedName name="R_Gestión_de_Recursos_Humanos_Aux.">[2]!Presu_Gestión_de_Recursos_Humanos_Aux.[[#All],[Subpartida]:[Monto]]</definedName>
    <definedName name="R_Programa_Museos_Regionales_y_Comunitarios">[2]!Presu_Programa_Museos_Regionales_y_Comunitarios[[#All],[Subpartida]:[Monto]]</definedName>
    <definedName name="R_Proveeduría_Institucional">[2]!Presu_Proveeduría_Institucional[[#All],[Subpartida]:[Monto]]</definedName>
    <definedName name="R_Serviciós_Generales">[2]!Presu_Serviciós_Generales[[#All],[Subpartida]:[Monto]]</definedName>
    <definedName name="R_Unidad_de_Informática">[2]!Presu_Unidad_de_Informática[[#All],[Subpartida]:[Monto]]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4" i="20" l="1"/>
  <c r="H334" i="20"/>
  <c r="G334" i="20"/>
  <c r="I333" i="20"/>
  <c r="H333" i="20"/>
  <c r="G333" i="20"/>
  <c r="I332" i="20"/>
  <c r="H332" i="20"/>
  <c r="G332" i="20"/>
  <c r="J332" i="20" s="1"/>
  <c r="I331" i="20"/>
  <c r="H331" i="20"/>
  <c r="G331" i="20"/>
  <c r="I330" i="20"/>
  <c r="H330" i="20"/>
  <c r="G330" i="20"/>
  <c r="I329" i="20"/>
  <c r="H329" i="20"/>
  <c r="G329" i="20"/>
  <c r="J329" i="20" s="1"/>
  <c r="I328" i="20"/>
  <c r="H328" i="20"/>
  <c r="G328" i="20"/>
  <c r="J328" i="20" s="1"/>
  <c r="I327" i="20"/>
  <c r="H327" i="20"/>
  <c r="G327" i="20"/>
  <c r="H326" i="20"/>
  <c r="G323" i="20"/>
  <c r="F323" i="20"/>
  <c r="E323" i="20"/>
  <c r="H322" i="20"/>
  <c r="H321" i="20"/>
  <c r="H320" i="20"/>
  <c r="H319" i="20"/>
  <c r="H318" i="20"/>
  <c r="H317" i="20"/>
  <c r="H316" i="20"/>
  <c r="H315" i="20"/>
  <c r="H314" i="20"/>
  <c r="H313" i="20"/>
  <c r="H312" i="20"/>
  <c r="H311" i="20"/>
  <c r="H310" i="20"/>
  <c r="H309" i="20"/>
  <c r="H308" i="20"/>
  <c r="H307" i="20"/>
  <c r="H306" i="20"/>
  <c r="H305" i="20"/>
  <c r="H304" i="20"/>
  <c r="H303" i="20"/>
  <c r="H302" i="20"/>
  <c r="H301" i="20"/>
  <c r="H300" i="20"/>
  <c r="H299" i="20"/>
  <c r="H298" i="20"/>
  <c r="H297" i="20"/>
  <c r="H296" i="20"/>
  <c r="H295" i="20"/>
  <c r="H294" i="20"/>
  <c r="H293" i="20"/>
  <c r="H292" i="20"/>
  <c r="H291" i="20"/>
  <c r="H290" i="20"/>
  <c r="H289" i="20"/>
  <c r="H287" i="20"/>
  <c r="H286" i="20"/>
  <c r="H285" i="20"/>
  <c r="H284" i="20"/>
  <c r="H283" i="20"/>
  <c r="H282" i="20"/>
  <c r="H281" i="20"/>
  <c r="H280" i="20"/>
  <c r="H278" i="20"/>
  <c r="H277" i="20"/>
  <c r="H276" i="20"/>
  <c r="H274" i="20"/>
  <c r="H273" i="20"/>
  <c r="H272" i="20"/>
  <c r="H271" i="20"/>
  <c r="H270" i="20"/>
  <c r="H269" i="20"/>
  <c r="H268" i="20"/>
  <c r="H267" i="20"/>
  <c r="H266" i="20"/>
  <c r="H265" i="20"/>
  <c r="H264" i="20"/>
  <c r="H263" i="20"/>
  <c r="H262" i="20"/>
  <c r="H261" i="20"/>
  <c r="H260" i="20"/>
  <c r="H259" i="20"/>
  <c r="H258" i="20"/>
  <c r="H257" i="20"/>
  <c r="H256" i="20"/>
  <c r="H255" i="20"/>
  <c r="H254" i="20"/>
  <c r="H253" i="20"/>
  <c r="H252" i="20"/>
  <c r="H251" i="20"/>
  <c r="H250" i="20"/>
  <c r="H249" i="20"/>
  <c r="H248" i="20"/>
  <c r="H247" i="20"/>
  <c r="H246" i="20"/>
  <c r="H245" i="20"/>
  <c r="H244" i="20"/>
  <c r="H243" i="20"/>
  <c r="H242" i="20"/>
  <c r="H241" i="20"/>
  <c r="H240" i="20"/>
  <c r="H239" i="20"/>
  <c r="H238" i="20"/>
  <c r="H237" i="20"/>
  <c r="H236" i="20"/>
  <c r="H235" i="20"/>
  <c r="H234" i="20"/>
  <c r="H233" i="20"/>
  <c r="H232" i="20"/>
  <c r="H231" i="20"/>
  <c r="H230" i="20"/>
  <c r="H229" i="20"/>
  <c r="H228" i="20"/>
  <c r="H227" i="20"/>
  <c r="H226" i="20"/>
  <c r="H225" i="20"/>
  <c r="H224" i="20"/>
  <c r="H223" i="20"/>
  <c r="H222" i="20"/>
  <c r="H221" i="20"/>
  <c r="H220" i="20"/>
  <c r="H219" i="20"/>
  <c r="H218" i="20"/>
  <c r="H217" i="20"/>
  <c r="H216" i="20"/>
  <c r="H215" i="20"/>
  <c r="H214" i="20"/>
  <c r="H213" i="20"/>
  <c r="H212" i="20"/>
  <c r="H211" i="20"/>
  <c r="H210" i="20"/>
  <c r="H209" i="20"/>
  <c r="H208" i="20"/>
  <c r="H207" i="20"/>
  <c r="H206" i="20"/>
  <c r="H205" i="20"/>
  <c r="H204" i="20"/>
  <c r="H203" i="20"/>
  <c r="H202" i="20"/>
  <c r="H201" i="20"/>
  <c r="H200" i="20"/>
  <c r="H199" i="20"/>
  <c r="H198" i="20"/>
  <c r="H197" i="20"/>
  <c r="H196" i="20"/>
  <c r="H195" i="20"/>
  <c r="H194" i="20"/>
  <c r="H193" i="20"/>
  <c r="H192" i="20"/>
  <c r="H191" i="20"/>
  <c r="H190" i="20"/>
  <c r="H189" i="20"/>
  <c r="H188" i="20"/>
  <c r="H187" i="20"/>
  <c r="H186" i="20"/>
  <c r="H185" i="20"/>
  <c r="H184" i="20"/>
  <c r="H183" i="20"/>
  <c r="H182" i="20"/>
  <c r="H181" i="20"/>
  <c r="H180" i="20"/>
  <c r="H179" i="20"/>
  <c r="H178" i="20"/>
  <c r="H177" i="20"/>
  <c r="H176" i="20"/>
  <c r="H175" i="20"/>
  <c r="H174" i="20"/>
  <c r="H173" i="20"/>
  <c r="H172" i="20"/>
  <c r="H171" i="20"/>
  <c r="H170" i="20"/>
  <c r="H169" i="20"/>
  <c r="H167" i="20"/>
  <c r="H166" i="20"/>
  <c r="H165" i="20"/>
  <c r="H164" i="20"/>
  <c r="H163" i="20"/>
  <c r="H162" i="20"/>
  <c r="H161" i="20"/>
  <c r="H160" i="20"/>
  <c r="H159" i="20"/>
  <c r="H158" i="20"/>
  <c r="H157" i="20"/>
  <c r="H156" i="20"/>
  <c r="H155" i="20"/>
  <c r="H154" i="20"/>
  <c r="H153" i="20"/>
  <c r="H152" i="20"/>
  <c r="H151" i="20"/>
  <c r="H150" i="20"/>
  <c r="H149" i="20"/>
  <c r="H148" i="20"/>
  <c r="H147" i="20"/>
  <c r="H146" i="20"/>
  <c r="H145" i="20"/>
  <c r="H144" i="20"/>
  <c r="H143" i="20"/>
  <c r="H142" i="20"/>
  <c r="H141" i="20"/>
  <c r="H140" i="20"/>
  <c r="H139" i="20"/>
  <c r="H138" i="20"/>
  <c r="H137" i="20"/>
  <c r="H136" i="20"/>
  <c r="H135" i="20"/>
  <c r="H134" i="20"/>
  <c r="H133" i="20"/>
  <c r="H132" i="20"/>
  <c r="H131" i="20"/>
  <c r="H130" i="20"/>
  <c r="H129" i="20"/>
  <c r="H128" i="20"/>
  <c r="H127" i="20"/>
  <c r="H126" i="20"/>
  <c r="H125" i="20"/>
  <c r="H124" i="20"/>
  <c r="H123" i="20"/>
  <c r="H122" i="20"/>
  <c r="H121" i="20"/>
  <c r="H120" i="20"/>
  <c r="H119" i="20"/>
  <c r="H118" i="20"/>
  <c r="H117" i="20"/>
  <c r="H116" i="20"/>
  <c r="H115" i="20"/>
  <c r="H114" i="20"/>
  <c r="H113" i="20"/>
  <c r="H112" i="20"/>
  <c r="H111" i="20"/>
  <c r="H110" i="20"/>
  <c r="H109" i="20"/>
  <c r="H108" i="20"/>
  <c r="H107" i="20"/>
  <c r="H106" i="20"/>
  <c r="H105" i="20"/>
  <c r="H104" i="20"/>
  <c r="H103" i="20"/>
  <c r="H102" i="20"/>
  <c r="H101" i="20"/>
  <c r="H100" i="20"/>
  <c r="H99" i="20"/>
  <c r="H98" i="20"/>
  <c r="H97" i="20"/>
  <c r="H96" i="20"/>
  <c r="H95" i="20"/>
  <c r="H94" i="20"/>
  <c r="H93" i="20"/>
  <c r="H92" i="20"/>
  <c r="H91" i="20"/>
  <c r="H90" i="20"/>
  <c r="H89" i="20"/>
  <c r="H88" i="20"/>
  <c r="H87" i="20"/>
  <c r="H86" i="20"/>
  <c r="H85" i="20"/>
  <c r="H84" i="20"/>
  <c r="H83" i="20"/>
  <c r="H82" i="20"/>
  <c r="H81" i="20"/>
  <c r="H80" i="20"/>
  <c r="H79" i="20"/>
  <c r="H78" i="20"/>
  <c r="H77" i="20"/>
  <c r="H76" i="20"/>
  <c r="H75" i="20"/>
  <c r="H74" i="20"/>
  <c r="H73" i="20"/>
  <c r="H72" i="20"/>
  <c r="H71" i="20"/>
  <c r="H70" i="20"/>
  <c r="H69" i="20"/>
  <c r="H68" i="20"/>
  <c r="H67" i="20"/>
  <c r="H66" i="20"/>
  <c r="H65" i="20"/>
  <c r="H64" i="20"/>
  <c r="H63" i="20"/>
  <c r="H62" i="20"/>
  <c r="H61" i="20"/>
  <c r="H60" i="20"/>
  <c r="H59" i="20"/>
  <c r="H58" i="20"/>
  <c r="H57" i="20"/>
  <c r="H56" i="20"/>
  <c r="H55" i="20"/>
  <c r="H54" i="20"/>
  <c r="H53" i="20"/>
  <c r="H52" i="20"/>
  <c r="H51" i="20"/>
  <c r="H50" i="20"/>
  <c r="H49" i="20"/>
  <c r="H48" i="20"/>
  <c r="H47" i="20"/>
  <c r="H46" i="20"/>
  <c r="H45" i="20"/>
  <c r="H44" i="20"/>
  <c r="H43" i="20"/>
  <c r="H42" i="20"/>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6" i="20"/>
  <c r="H15" i="20"/>
  <c r="H14" i="20"/>
  <c r="H13" i="20"/>
  <c r="H12" i="20"/>
  <c r="H11" i="20"/>
  <c r="H10" i="20"/>
  <c r="H9" i="20"/>
  <c r="H8" i="20"/>
  <c r="H7" i="20"/>
  <c r="H6" i="20"/>
  <c r="J330" i="20" l="1"/>
  <c r="J331" i="20"/>
  <c r="H335" i="20"/>
  <c r="H338" i="20" s="1"/>
  <c r="I335" i="20"/>
  <c r="I338" i="20" s="1"/>
  <c r="H323" i="20"/>
  <c r="J333" i="20"/>
  <c r="J334" i="20"/>
  <c r="J327" i="20"/>
  <c r="G335" i="20"/>
  <c r="G338" i="20" l="1"/>
  <c r="J335" i="20"/>
  <c r="I328" i="19" l="1"/>
  <c r="H328" i="19"/>
  <c r="J328" i="19" s="1"/>
  <c r="G328" i="19"/>
  <c r="I327" i="19"/>
  <c r="H327" i="19"/>
  <c r="G327" i="19"/>
  <c r="J327" i="19" s="1"/>
  <c r="H326" i="19"/>
  <c r="G326" i="19"/>
  <c r="I325" i="19"/>
  <c r="H325" i="19"/>
  <c r="G325" i="19"/>
  <c r="J325" i="19" s="1"/>
  <c r="I324" i="19"/>
  <c r="H324" i="19"/>
  <c r="G324" i="19"/>
  <c r="H323" i="19"/>
  <c r="G323" i="19"/>
  <c r="H322" i="19"/>
  <c r="G322" i="19"/>
  <c r="I321" i="19"/>
  <c r="H321" i="19"/>
  <c r="G321" i="19"/>
  <c r="H320" i="19"/>
  <c r="F317" i="19"/>
  <c r="E317" i="19"/>
  <c r="H316" i="19"/>
  <c r="H315" i="19"/>
  <c r="H314" i="19"/>
  <c r="H313" i="19"/>
  <c r="H312" i="19"/>
  <c r="H311" i="19"/>
  <c r="H310" i="19"/>
  <c r="H309" i="19"/>
  <c r="H308" i="19"/>
  <c r="H307" i="19"/>
  <c r="H306" i="19"/>
  <c r="H305" i="19"/>
  <c r="H304" i="19"/>
  <c r="H303" i="19"/>
  <c r="H302" i="19"/>
  <c r="H301" i="19"/>
  <c r="H300" i="19"/>
  <c r="H299" i="19"/>
  <c r="H298" i="19"/>
  <c r="H297" i="19"/>
  <c r="H296" i="19"/>
  <c r="H295" i="19"/>
  <c r="H294" i="19"/>
  <c r="H293" i="19"/>
  <c r="H292" i="19"/>
  <c r="H291" i="19"/>
  <c r="H290" i="19"/>
  <c r="H289" i="19"/>
  <c r="H341" i="19" s="1"/>
  <c r="H288" i="19"/>
  <c r="H287" i="19"/>
  <c r="H286" i="19"/>
  <c r="H285" i="19"/>
  <c r="H284" i="19"/>
  <c r="H283" i="19"/>
  <c r="H282" i="19"/>
  <c r="H281" i="19"/>
  <c r="H279" i="19"/>
  <c r="H278" i="19"/>
  <c r="H277" i="19"/>
  <c r="H276" i="19"/>
  <c r="H275" i="19"/>
  <c r="H274" i="19"/>
  <c r="H273" i="19"/>
  <c r="H272" i="19"/>
  <c r="H270" i="19"/>
  <c r="H269" i="19"/>
  <c r="H268" i="19"/>
  <c r="H266" i="19"/>
  <c r="H265" i="19"/>
  <c r="H264" i="19"/>
  <c r="H263" i="19"/>
  <c r="H262" i="19"/>
  <c r="H261" i="19"/>
  <c r="H260" i="19"/>
  <c r="H259" i="19"/>
  <c r="H258" i="19"/>
  <c r="H257" i="19"/>
  <c r="H256" i="19"/>
  <c r="H255" i="19"/>
  <c r="H254" i="19"/>
  <c r="H253" i="19"/>
  <c r="H252" i="19"/>
  <c r="H251" i="19"/>
  <c r="H250" i="19"/>
  <c r="H249" i="19"/>
  <c r="H248" i="19"/>
  <c r="H247" i="19"/>
  <c r="H246" i="19"/>
  <c r="H245" i="19"/>
  <c r="H244" i="19"/>
  <c r="H243" i="19"/>
  <c r="H242" i="19"/>
  <c r="H241" i="19"/>
  <c r="H240" i="19"/>
  <c r="H239" i="19"/>
  <c r="H238" i="19"/>
  <c r="H237" i="19"/>
  <c r="H236" i="19"/>
  <c r="H235" i="19"/>
  <c r="H234" i="19"/>
  <c r="H233" i="19"/>
  <c r="H232" i="19"/>
  <c r="H231" i="19"/>
  <c r="H230" i="19"/>
  <c r="H229" i="19"/>
  <c r="H228" i="19"/>
  <c r="H227" i="19"/>
  <c r="H226" i="19"/>
  <c r="H225" i="19"/>
  <c r="H224" i="19"/>
  <c r="H223" i="19"/>
  <c r="H222" i="19"/>
  <c r="H221" i="19"/>
  <c r="H220" i="19"/>
  <c r="H219" i="19"/>
  <c r="H218" i="19"/>
  <c r="H217" i="19"/>
  <c r="H216" i="19"/>
  <c r="H215" i="19"/>
  <c r="H214" i="19"/>
  <c r="H213" i="19"/>
  <c r="H212" i="19"/>
  <c r="H211" i="19"/>
  <c r="H210" i="19"/>
  <c r="H209" i="19"/>
  <c r="H208" i="19"/>
  <c r="H207" i="19"/>
  <c r="H206" i="19"/>
  <c r="H205" i="19"/>
  <c r="H204" i="19"/>
  <c r="H203" i="19"/>
  <c r="H202" i="19"/>
  <c r="H201" i="19"/>
  <c r="H200" i="19"/>
  <c r="H199" i="19"/>
  <c r="H198" i="19"/>
  <c r="H197" i="19"/>
  <c r="H196" i="19"/>
  <c r="H195" i="19"/>
  <c r="H194" i="19"/>
  <c r="H193" i="19"/>
  <c r="H192" i="19"/>
  <c r="H191" i="19"/>
  <c r="H190" i="19"/>
  <c r="H189" i="19"/>
  <c r="H188" i="19"/>
  <c r="H187" i="19"/>
  <c r="H186" i="19"/>
  <c r="H185" i="19"/>
  <c r="H184" i="19"/>
  <c r="H183" i="19"/>
  <c r="H182" i="19"/>
  <c r="H181" i="19"/>
  <c r="H180" i="19"/>
  <c r="H179" i="19"/>
  <c r="H178" i="19"/>
  <c r="H177" i="19"/>
  <c r="H176" i="19"/>
  <c r="H175" i="19"/>
  <c r="H174" i="19"/>
  <c r="H173" i="19"/>
  <c r="H172" i="19"/>
  <c r="H171" i="19"/>
  <c r="H170" i="19"/>
  <c r="H168" i="19"/>
  <c r="H167" i="19"/>
  <c r="H166" i="19"/>
  <c r="H165" i="19"/>
  <c r="H164" i="19"/>
  <c r="H163" i="19"/>
  <c r="H162" i="19"/>
  <c r="H161" i="19"/>
  <c r="H160" i="19"/>
  <c r="H159" i="19"/>
  <c r="H158" i="19"/>
  <c r="H157" i="19"/>
  <c r="H156" i="19"/>
  <c r="H155" i="19"/>
  <c r="H154" i="19"/>
  <c r="H153" i="19"/>
  <c r="H152" i="19"/>
  <c r="H151" i="19"/>
  <c r="H150" i="19"/>
  <c r="G149" i="19"/>
  <c r="I326" i="19" s="1"/>
  <c r="H148" i="19"/>
  <c r="H147" i="19"/>
  <c r="H146" i="19"/>
  <c r="H145" i="19"/>
  <c r="H144" i="19"/>
  <c r="H143" i="19"/>
  <c r="H142" i="19"/>
  <c r="H141" i="19"/>
  <c r="H140" i="19"/>
  <c r="H139" i="19"/>
  <c r="H138" i="19"/>
  <c r="H137" i="19"/>
  <c r="H136" i="19"/>
  <c r="H135" i="19"/>
  <c r="H134" i="19"/>
  <c r="H133" i="19"/>
  <c r="H132" i="19"/>
  <c r="H131" i="19"/>
  <c r="H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G98" i="19"/>
  <c r="H98" i="19" s="1"/>
  <c r="G97" i="19"/>
  <c r="H97" i="19" s="1"/>
  <c r="H96" i="19"/>
  <c r="H95" i="19"/>
  <c r="H94" i="19"/>
  <c r="H93" i="19"/>
  <c r="H92" i="19"/>
  <c r="G91" i="19"/>
  <c r="H91" i="19" s="1"/>
  <c r="H90" i="19"/>
  <c r="H89" i="19"/>
  <c r="H88" i="19"/>
  <c r="H87" i="19"/>
  <c r="H86" i="19"/>
  <c r="H85" i="19"/>
  <c r="H84" i="19"/>
  <c r="H83" i="19"/>
  <c r="H82" i="19"/>
  <c r="H81" i="19"/>
  <c r="H80" i="19"/>
  <c r="H79" i="19"/>
  <c r="G78" i="19"/>
  <c r="H78" i="19" s="1"/>
  <c r="H77" i="19"/>
  <c r="H76" i="19"/>
  <c r="G75" i="19"/>
  <c r="H75" i="19" s="1"/>
  <c r="H74" i="19"/>
  <c r="H73" i="19"/>
  <c r="H72" i="19"/>
  <c r="H71" i="19"/>
  <c r="H70" i="19"/>
  <c r="H69" i="19"/>
  <c r="H68" i="19"/>
  <c r="H67" i="19"/>
  <c r="H66" i="19"/>
  <c r="H65" i="19"/>
  <c r="H64" i="19"/>
  <c r="H63" i="19"/>
  <c r="G62" i="19"/>
  <c r="H62" i="19" s="1"/>
  <c r="H61" i="19"/>
  <c r="H60" i="19"/>
  <c r="H59" i="19"/>
  <c r="G59" i="19"/>
  <c r="H58" i="19"/>
  <c r="H57" i="19"/>
  <c r="H56" i="19"/>
  <c r="H55" i="19"/>
  <c r="H54" i="19"/>
  <c r="H53" i="19"/>
  <c r="H52" i="19"/>
  <c r="H51" i="19"/>
  <c r="H50" i="19"/>
  <c r="H49" i="19"/>
  <c r="H48" i="19"/>
  <c r="H47" i="19"/>
  <c r="H46" i="19"/>
  <c r="H45" i="19"/>
  <c r="G44" i="19"/>
  <c r="H44" i="19" s="1"/>
  <c r="G43" i="19"/>
  <c r="H43" i="19" s="1"/>
  <c r="H42" i="19"/>
  <c r="H41" i="19"/>
  <c r="H40" i="19"/>
  <c r="H39" i="19"/>
  <c r="H38" i="19"/>
  <c r="G37" i="19"/>
  <c r="H37" i="19" s="1"/>
  <c r="H36" i="19"/>
  <c r="H35" i="19"/>
  <c r="H34" i="19"/>
  <c r="H33" i="19"/>
  <c r="H32" i="19"/>
  <c r="H31" i="19"/>
  <c r="H30" i="19"/>
  <c r="H29" i="19"/>
  <c r="H28" i="19"/>
  <c r="G27" i="19"/>
  <c r="H26" i="19"/>
  <c r="H25" i="19"/>
  <c r="H24" i="19"/>
  <c r="H23" i="19"/>
  <c r="H22" i="19"/>
  <c r="H21" i="19"/>
  <c r="H20" i="19"/>
  <c r="H19" i="19"/>
  <c r="H18" i="19"/>
  <c r="H17" i="19"/>
  <c r="H16" i="19"/>
  <c r="H15" i="19"/>
  <c r="H14" i="19"/>
  <c r="H13" i="19"/>
  <c r="H12" i="19"/>
  <c r="H11" i="19"/>
  <c r="H10" i="19"/>
  <c r="H9" i="19"/>
  <c r="H8" i="19"/>
  <c r="H7" i="19"/>
  <c r="H6" i="19"/>
  <c r="J326" i="19" l="1"/>
  <c r="G329" i="19"/>
  <c r="G332" i="19" s="1"/>
  <c r="G317" i="19"/>
  <c r="G334" i="19" s="1"/>
  <c r="H27" i="19"/>
  <c r="H149" i="19"/>
  <c r="H329" i="19"/>
  <c r="H332" i="19" s="1"/>
  <c r="H336" i="19"/>
  <c r="J324" i="19"/>
  <c r="H317" i="19"/>
  <c r="I323" i="19"/>
  <c r="J323" i="19" s="1"/>
  <c r="J321" i="19"/>
  <c r="I322" i="19"/>
  <c r="G336" i="19" l="1"/>
  <c r="J322" i="19"/>
  <c r="I329" i="19"/>
  <c r="G335" i="19"/>
  <c r="H334" i="19"/>
  <c r="J329" i="19" l="1"/>
  <c r="I332" i="19"/>
  <c r="I325" i="18" l="1"/>
  <c r="H325" i="18"/>
  <c r="G325" i="18"/>
  <c r="J325" i="18" s="1"/>
  <c r="I324" i="18"/>
  <c r="H324" i="18"/>
  <c r="G324" i="18"/>
  <c r="J324" i="18" s="1"/>
  <c r="J323" i="18"/>
  <c r="I323" i="18"/>
  <c r="H323" i="18"/>
  <c r="G323" i="18"/>
  <c r="I322" i="18"/>
  <c r="H322" i="18"/>
  <c r="G322" i="18"/>
  <c r="J322" i="18" s="1"/>
  <c r="I321" i="18"/>
  <c r="H321" i="18"/>
  <c r="G321" i="18"/>
  <c r="J321" i="18" s="1"/>
  <c r="I320" i="18"/>
  <c r="H320" i="18"/>
  <c r="H326" i="18" s="1"/>
  <c r="H329" i="18" s="1"/>
  <c r="G320" i="18"/>
  <c r="H319" i="18"/>
  <c r="G319" i="18"/>
  <c r="I318" i="18"/>
  <c r="H318" i="18"/>
  <c r="G318" i="18"/>
  <c r="J318" i="18" s="1"/>
  <c r="O318" i="18" s="1"/>
  <c r="H317" i="18"/>
  <c r="F314" i="18"/>
  <c r="E314" i="18"/>
  <c r="H313" i="18"/>
  <c r="H312" i="18"/>
  <c r="H311" i="18"/>
  <c r="H310" i="18"/>
  <c r="H309" i="18"/>
  <c r="H308" i="18"/>
  <c r="H307" i="18"/>
  <c r="H306" i="18"/>
  <c r="H305" i="18"/>
  <c r="H304" i="18"/>
  <c r="H303" i="18"/>
  <c r="H302" i="18"/>
  <c r="H301" i="18"/>
  <c r="H300" i="18"/>
  <c r="H299" i="18"/>
  <c r="H298" i="18"/>
  <c r="H297" i="18"/>
  <c r="H296" i="18"/>
  <c r="H295" i="18"/>
  <c r="H294" i="18"/>
  <c r="H293" i="18"/>
  <c r="H292" i="18"/>
  <c r="H291" i="18"/>
  <c r="H290" i="18"/>
  <c r="H289" i="18"/>
  <c r="H288" i="18"/>
  <c r="H287" i="18"/>
  <c r="H286" i="18"/>
  <c r="H285" i="18"/>
  <c r="H284" i="18"/>
  <c r="H283" i="18"/>
  <c r="H282" i="18"/>
  <c r="H281" i="18"/>
  <c r="H280" i="18"/>
  <c r="H278" i="18"/>
  <c r="H277" i="18"/>
  <c r="H276" i="18"/>
  <c r="H275" i="18"/>
  <c r="H274" i="18"/>
  <c r="H273" i="18"/>
  <c r="H272" i="18"/>
  <c r="H271" i="18"/>
  <c r="H269" i="18"/>
  <c r="H268" i="18"/>
  <c r="H267" i="18"/>
  <c r="H265" i="18"/>
  <c r="H264" i="18"/>
  <c r="H263" i="18"/>
  <c r="H262" i="18"/>
  <c r="H261" i="18"/>
  <c r="H260" i="18"/>
  <c r="H259" i="18"/>
  <c r="H258" i="18"/>
  <c r="H257" i="18"/>
  <c r="H256" i="18"/>
  <c r="H255" i="18"/>
  <c r="H254" i="18"/>
  <c r="H253" i="18"/>
  <c r="H252" i="18"/>
  <c r="H251" i="18"/>
  <c r="H250" i="18"/>
  <c r="H249" i="18"/>
  <c r="H248" i="18"/>
  <c r="H247" i="18"/>
  <c r="H246" i="18"/>
  <c r="H245" i="18"/>
  <c r="H244" i="18"/>
  <c r="H243" i="18"/>
  <c r="H242" i="18"/>
  <c r="H241" i="18"/>
  <c r="H240" i="18"/>
  <c r="H239" i="18"/>
  <c r="H238" i="18"/>
  <c r="H237" i="18"/>
  <c r="H236" i="18"/>
  <c r="H235" i="18"/>
  <c r="H234" i="18"/>
  <c r="H233" i="18"/>
  <c r="H232" i="18"/>
  <c r="H231" i="18"/>
  <c r="H230" i="18"/>
  <c r="H229" i="18"/>
  <c r="H228" i="18"/>
  <c r="H227" i="18"/>
  <c r="H226" i="18"/>
  <c r="H225" i="18"/>
  <c r="H224" i="18"/>
  <c r="H223" i="18"/>
  <c r="H222" i="18"/>
  <c r="H221" i="18"/>
  <c r="H220" i="18"/>
  <c r="H219" i="18"/>
  <c r="H218" i="18"/>
  <c r="H217" i="18"/>
  <c r="H216" i="18"/>
  <c r="H215" i="18"/>
  <c r="H214" i="18"/>
  <c r="H213" i="18"/>
  <c r="H212" i="18"/>
  <c r="H211" i="18"/>
  <c r="H210" i="18"/>
  <c r="H209" i="18"/>
  <c r="H208" i="18"/>
  <c r="H207" i="18"/>
  <c r="H206" i="18"/>
  <c r="H205" i="18"/>
  <c r="H204" i="18"/>
  <c r="H203" i="18"/>
  <c r="H202" i="18"/>
  <c r="H201" i="18"/>
  <c r="H200" i="18"/>
  <c r="H199" i="18"/>
  <c r="H198" i="18"/>
  <c r="H197" i="18"/>
  <c r="H196" i="18"/>
  <c r="H195" i="18"/>
  <c r="H194" i="18"/>
  <c r="H193" i="18"/>
  <c r="H192" i="18"/>
  <c r="H191" i="18"/>
  <c r="H190" i="18"/>
  <c r="H189" i="18"/>
  <c r="H188" i="18"/>
  <c r="H187" i="18"/>
  <c r="H186" i="18"/>
  <c r="H185" i="18"/>
  <c r="H184" i="18"/>
  <c r="H183" i="18"/>
  <c r="H182" i="18"/>
  <c r="H181" i="18"/>
  <c r="H180" i="18"/>
  <c r="H179" i="18"/>
  <c r="H178" i="18"/>
  <c r="H177" i="18"/>
  <c r="H176" i="18"/>
  <c r="H175" i="18"/>
  <c r="H174" i="18"/>
  <c r="H173" i="18"/>
  <c r="H172" i="18"/>
  <c r="H171" i="18"/>
  <c r="H170" i="18"/>
  <c r="H169" i="18"/>
  <c r="H167" i="18"/>
  <c r="H166" i="18"/>
  <c r="H165" i="18"/>
  <c r="H164" i="18"/>
  <c r="H163" i="18"/>
  <c r="H162" i="18"/>
  <c r="H161" i="18"/>
  <c r="H160" i="18"/>
  <c r="H159" i="18"/>
  <c r="H158" i="18"/>
  <c r="H157" i="18"/>
  <c r="H156" i="18"/>
  <c r="H155" i="18"/>
  <c r="H154" i="18"/>
  <c r="H153" i="18"/>
  <c r="H152" i="18"/>
  <c r="H151" i="18"/>
  <c r="H150" i="18"/>
  <c r="H149" i="18"/>
  <c r="H148" i="18"/>
  <c r="H147" i="18"/>
  <c r="H146" i="18"/>
  <c r="H145" i="18"/>
  <c r="H144" i="18"/>
  <c r="H143" i="18"/>
  <c r="H142" i="18"/>
  <c r="H141" i="18"/>
  <c r="H140" i="18"/>
  <c r="H139" i="18"/>
  <c r="H138" i="18"/>
  <c r="H137" i="18"/>
  <c r="H136" i="18"/>
  <c r="H135" i="18"/>
  <c r="H134" i="18"/>
  <c r="H133" i="18"/>
  <c r="H132" i="18"/>
  <c r="H131" i="18"/>
  <c r="H130" i="18"/>
  <c r="H129" i="18"/>
  <c r="H128" i="18"/>
  <c r="H127" i="18"/>
  <c r="H126" i="18"/>
  <c r="H125" i="18"/>
  <c r="H124" i="18"/>
  <c r="H123" i="18"/>
  <c r="H122" i="18"/>
  <c r="H121" i="18"/>
  <c r="H120" i="18"/>
  <c r="H119" i="18"/>
  <c r="H118" i="18"/>
  <c r="H117" i="18"/>
  <c r="H116" i="18"/>
  <c r="H115" i="18"/>
  <c r="H114" i="18"/>
  <c r="H113" i="18"/>
  <c r="H112" i="18"/>
  <c r="H111" i="18"/>
  <c r="H110" i="18"/>
  <c r="H109" i="18"/>
  <c r="H108" i="18"/>
  <c r="H107" i="18"/>
  <c r="H106" i="18"/>
  <c r="H105" i="18"/>
  <c r="H104" i="18"/>
  <c r="H103" i="18"/>
  <c r="H102" i="18"/>
  <c r="H101" i="18"/>
  <c r="H100" i="18"/>
  <c r="H99" i="18"/>
  <c r="H98" i="18"/>
  <c r="H97" i="18"/>
  <c r="H96" i="18"/>
  <c r="H95" i="18"/>
  <c r="H94" i="18"/>
  <c r="H93" i="18"/>
  <c r="H92" i="18"/>
  <c r="H91" i="18"/>
  <c r="H90" i="18"/>
  <c r="H89" i="18"/>
  <c r="H88" i="18"/>
  <c r="H87" i="18"/>
  <c r="H86" i="18"/>
  <c r="H85" i="18"/>
  <c r="H84" i="18"/>
  <c r="H83" i="18"/>
  <c r="H82" i="18"/>
  <c r="H81" i="18"/>
  <c r="H80" i="18"/>
  <c r="H79" i="18"/>
  <c r="H78" i="18"/>
  <c r="H77" i="18"/>
  <c r="H76" i="18"/>
  <c r="H75" i="18"/>
  <c r="H74" i="18"/>
  <c r="H73" i="18"/>
  <c r="H72" i="18"/>
  <c r="H71" i="18"/>
  <c r="H70" i="18"/>
  <c r="H69" i="18"/>
  <c r="H68" i="18"/>
  <c r="H67" i="18"/>
  <c r="H66" i="18"/>
  <c r="H65" i="18"/>
  <c r="H64" i="18"/>
  <c r="H63" i="18"/>
  <c r="H62" i="18"/>
  <c r="H61" i="18"/>
  <c r="H60" i="18"/>
  <c r="H59" i="18"/>
  <c r="H58" i="18"/>
  <c r="H57" i="18"/>
  <c r="H56" i="18"/>
  <c r="H55" i="18"/>
  <c r="H54" i="18"/>
  <c r="H53" i="18"/>
  <c r="H52" i="18"/>
  <c r="H51" i="18"/>
  <c r="H50" i="18"/>
  <c r="H49" i="18"/>
  <c r="H48" i="18"/>
  <c r="H47" i="18"/>
  <c r="H46" i="18"/>
  <c r="H45" i="18"/>
  <c r="H44" i="18"/>
  <c r="G43" i="18"/>
  <c r="H43" i="18" s="1"/>
  <c r="G42" i="18"/>
  <c r="H42" i="18" s="1"/>
  <c r="H41" i="18"/>
  <c r="G40" i="18"/>
  <c r="H40" i="18" s="1"/>
  <c r="H39" i="18"/>
  <c r="H38" i="18"/>
  <c r="H37" i="18"/>
  <c r="G36" i="18"/>
  <c r="H36" i="18" s="1"/>
  <c r="H35" i="18"/>
  <c r="H34" i="18"/>
  <c r="H33" i="18"/>
  <c r="H32" i="18"/>
  <c r="G31" i="18"/>
  <c r="H31" i="18" s="1"/>
  <c r="H30" i="18"/>
  <c r="H29" i="18"/>
  <c r="G28" i="18"/>
  <c r="G314" i="18" s="1"/>
  <c r="H27" i="18"/>
  <c r="H26" i="18"/>
  <c r="H25" i="18"/>
  <c r="H24" i="18"/>
  <c r="H23" i="18"/>
  <c r="H22" i="18"/>
  <c r="H21" i="18"/>
  <c r="H20" i="18"/>
  <c r="H19" i="18"/>
  <c r="H18" i="18"/>
  <c r="H17" i="18"/>
  <c r="H16" i="18"/>
  <c r="H15" i="18"/>
  <c r="H14" i="18"/>
  <c r="H13" i="18"/>
  <c r="H12" i="18"/>
  <c r="H11" i="18"/>
  <c r="H10" i="18"/>
  <c r="H9" i="18"/>
  <c r="H8" i="18"/>
  <c r="H7" i="18"/>
  <c r="H6" i="18"/>
  <c r="J320" i="18" l="1"/>
  <c r="I319" i="18"/>
  <c r="I326" i="18" s="1"/>
  <c r="I329" i="18" s="1"/>
  <c r="H28" i="18"/>
  <c r="H314" i="18" s="1"/>
  <c r="G326" i="18"/>
  <c r="J319" i="18" l="1"/>
  <c r="G329" i="18"/>
  <c r="J326" i="18"/>
  <c r="K329" i="18" s="1"/>
  <c r="I325" i="17" l="1"/>
  <c r="H325" i="17"/>
  <c r="G325" i="17"/>
  <c r="J325" i="17" s="1"/>
  <c r="H324" i="17"/>
  <c r="G324" i="17"/>
  <c r="J323" i="17"/>
  <c r="I323" i="17"/>
  <c r="H323" i="17"/>
  <c r="G323" i="17"/>
  <c r="I322" i="17"/>
  <c r="H322" i="17"/>
  <c r="G322" i="17"/>
  <c r="J322" i="17" s="1"/>
  <c r="I321" i="17"/>
  <c r="H321" i="17"/>
  <c r="G321" i="17"/>
  <c r="J321" i="17" s="1"/>
  <c r="J320" i="17"/>
  <c r="I320" i="17"/>
  <c r="H320" i="17"/>
  <c r="G320" i="17"/>
  <c r="I319" i="17"/>
  <c r="H319" i="17"/>
  <c r="G319" i="17"/>
  <c r="J319" i="17" s="1"/>
  <c r="I318" i="17"/>
  <c r="H318" i="17"/>
  <c r="H326" i="17" s="1"/>
  <c r="G318" i="17"/>
  <c r="J318" i="17" s="1"/>
  <c r="H317" i="17"/>
  <c r="F314" i="17"/>
  <c r="H329" i="17" s="1"/>
  <c r="E314" i="17"/>
  <c r="H313" i="17"/>
  <c r="H312" i="17"/>
  <c r="H311" i="17"/>
  <c r="H310" i="17"/>
  <c r="H309" i="17"/>
  <c r="H308" i="17"/>
  <c r="H307" i="17"/>
  <c r="H306" i="17"/>
  <c r="H305" i="17"/>
  <c r="H304" i="17"/>
  <c r="H303" i="17"/>
  <c r="H302" i="17"/>
  <c r="H301" i="17"/>
  <c r="H300" i="17"/>
  <c r="H299" i="17"/>
  <c r="H298" i="17"/>
  <c r="H297" i="17"/>
  <c r="H296" i="17"/>
  <c r="H295" i="17"/>
  <c r="H294" i="17"/>
  <c r="H293" i="17"/>
  <c r="H292" i="17"/>
  <c r="H291" i="17"/>
  <c r="H290" i="17"/>
  <c r="H289" i="17"/>
  <c r="H288" i="17"/>
  <c r="H287" i="17"/>
  <c r="H286" i="17"/>
  <c r="H285" i="17"/>
  <c r="H284" i="17"/>
  <c r="H283" i="17"/>
  <c r="H282" i="17"/>
  <c r="H281" i="17"/>
  <c r="H280" i="17"/>
  <c r="H278" i="17"/>
  <c r="H277" i="17"/>
  <c r="H276" i="17"/>
  <c r="H275" i="17"/>
  <c r="H274" i="17"/>
  <c r="H273" i="17"/>
  <c r="H272" i="17"/>
  <c r="H271" i="17"/>
  <c r="H269" i="17"/>
  <c r="H268" i="17"/>
  <c r="H267" i="17"/>
  <c r="H265" i="17"/>
  <c r="H264" i="17"/>
  <c r="H263" i="17"/>
  <c r="H262" i="17"/>
  <c r="H261" i="17"/>
  <c r="H260" i="17"/>
  <c r="G259" i="17"/>
  <c r="H259" i="17" s="1"/>
  <c r="H258" i="17"/>
  <c r="H257" i="17"/>
  <c r="H256" i="17"/>
  <c r="H255" i="17"/>
  <c r="H254" i="17"/>
  <c r="H253" i="17"/>
  <c r="H252" i="17"/>
  <c r="H251" i="17"/>
  <c r="H250" i="17"/>
  <c r="H249" i="17"/>
  <c r="H248" i="17"/>
  <c r="H247" i="17"/>
  <c r="H246" i="17"/>
  <c r="H245" i="17"/>
  <c r="H244" i="17"/>
  <c r="H243" i="17"/>
  <c r="H242" i="17"/>
  <c r="H241" i="17"/>
  <c r="H240" i="17"/>
  <c r="H239" i="17"/>
  <c r="H238" i="17"/>
  <c r="H237" i="17"/>
  <c r="H236" i="17"/>
  <c r="H235" i="17"/>
  <c r="H234" i="17"/>
  <c r="H233" i="17"/>
  <c r="H232" i="17"/>
  <c r="H231" i="17"/>
  <c r="H230" i="17"/>
  <c r="H229" i="17"/>
  <c r="H228" i="17"/>
  <c r="H227" i="17"/>
  <c r="H226" i="17"/>
  <c r="H225" i="17"/>
  <c r="H224" i="17"/>
  <c r="H223" i="17"/>
  <c r="H222" i="17"/>
  <c r="H221" i="17"/>
  <c r="H220" i="17"/>
  <c r="H219" i="17"/>
  <c r="H218" i="17"/>
  <c r="H217" i="17"/>
  <c r="H216" i="17"/>
  <c r="H215" i="17"/>
  <c r="H214" i="17"/>
  <c r="H213" i="17"/>
  <c r="H212" i="17"/>
  <c r="H211" i="17"/>
  <c r="H210" i="17"/>
  <c r="H209" i="17"/>
  <c r="H208" i="17"/>
  <c r="H207" i="17"/>
  <c r="H206" i="17"/>
  <c r="H205" i="17"/>
  <c r="H204" i="17"/>
  <c r="H203" i="17"/>
  <c r="H202" i="17"/>
  <c r="H201" i="17"/>
  <c r="H200" i="17"/>
  <c r="H199" i="17"/>
  <c r="H198" i="17"/>
  <c r="H197" i="17"/>
  <c r="H196" i="17"/>
  <c r="H195" i="17"/>
  <c r="H194" i="17"/>
  <c r="H193" i="17"/>
  <c r="H192" i="17"/>
  <c r="H191" i="17"/>
  <c r="H190" i="17"/>
  <c r="H189" i="17"/>
  <c r="H188" i="17"/>
  <c r="H187" i="17"/>
  <c r="H186" i="17"/>
  <c r="H185" i="17"/>
  <c r="H184" i="17"/>
  <c r="H183" i="17"/>
  <c r="H182" i="17"/>
  <c r="H181" i="17"/>
  <c r="H180" i="17"/>
  <c r="H179" i="17"/>
  <c r="H178" i="17"/>
  <c r="H177" i="17"/>
  <c r="H176" i="17"/>
  <c r="H175" i="17"/>
  <c r="H174" i="17"/>
  <c r="H173" i="17"/>
  <c r="H172" i="17"/>
  <c r="H171" i="17"/>
  <c r="H170" i="17"/>
  <c r="H169" i="17"/>
  <c r="H167" i="17"/>
  <c r="H166" i="17"/>
  <c r="H165" i="17"/>
  <c r="H164" i="17"/>
  <c r="H163" i="17"/>
  <c r="H162" i="17"/>
  <c r="H161" i="17"/>
  <c r="H160" i="17"/>
  <c r="H159" i="17"/>
  <c r="H158" i="17"/>
  <c r="H157" i="17"/>
  <c r="H156" i="17"/>
  <c r="H155" i="17"/>
  <c r="H154" i="17"/>
  <c r="H153" i="17"/>
  <c r="H152" i="17"/>
  <c r="H151" i="17"/>
  <c r="H150" i="17"/>
  <c r="H149" i="17"/>
  <c r="H148" i="17"/>
  <c r="H147" i="17"/>
  <c r="H146" i="17"/>
  <c r="H145" i="17"/>
  <c r="H144" i="17"/>
  <c r="H143" i="17"/>
  <c r="H142" i="17"/>
  <c r="H141" i="17"/>
  <c r="H140" i="17"/>
  <c r="H139" i="17"/>
  <c r="H138" i="17"/>
  <c r="H137" i="17"/>
  <c r="H136" i="17"/>
  <c r="H135" i="17"/>
  <c r="H134" i="17"/>
  <c r="H133" i="17"/>
  <c r="H132" i="17"/>
  <c r="H131" i="17"/>
  <c r="H130" i="17"/>
  <c r="H129" i="17"/>
  <c r="H128" i="17"/>
  <c r="H127" i="17"/>
  <c r="H126" i="17"/>
  <c r="H125" i="17"/>
  <c r="H124" i="17"/>
  <c r="H123" i="17"/>
  <c r="H122" i="17"/>
  <c r="H121" i="17"/>
  <c r="H120" i="17"/>
  <c r="H119" i="17"/>
  <c r="H118" i="17"/>
  <c r="H117" i="17"/>
  <c r="H116" i="17"/>
  <c r="H115" i="17"/>
  <c r="H114" i="17"/>
  <c r="H113" i="17"/>
  <c r="H112" i="17"/>
  <c r="H111" i="17"/>
  <c r="H110" i="17"/>
  <c r="H109" i="17"/>
  <c r="H108" i="17"/>
  <c r="H107" i="17"/>
  <c r="H106" i="17"/>
  <c r="H105" i="17"/>
  <c r="H104" i="17"/>
  <c r="H103" i="17"/>
  <c r="H102" i="17"/>
  <c r="H101" i="17"/>
  <c r="H100" i="17"/>
  <c r="H99" i="17"/>
  <c r="H98" i="17"/>
  <c r="H97" i="17"/>
  <c r="H96" i="17"/>
  <c r="H95" i="17"/>
  <c r="H94" i="17"/>
  <c r="H93" i="17"/>
  <c r="H92" i="17"/>
  <c r="H91" i="17"/>
  <c r="H90" i="17"/>
  <c r="H89" i="17"/>
  <c r="H88" i="17"/>
  <c r="H87" i="17"/>
  <c r="H86" i="17"/>
  <c r="H85" i="17"/>
  <c r="H84" i="17"/>
  <c r="H83" i="17"/>
  <c r="H82" i="17"/>
  <c r="H81" i="17"/>
  <c r="H80" i="17"/>
  <c r="H79" i="17"/>
  <c r="H78" i="17"/>
  <c r="H77" i="17"/>
  <c r="H76" i="17"/>
  <c r="H75" i="17"/>
  <c r="H74" i="17"/>
  <c r="H73" i="17"/>
  <c r="H72" i="17"/>
  <c r="H71" i="17"/>
  <c r="H70" i="17"/>
  <c r="H69" i="17"/>
  <c r="H68" i="17"/>
  <c r="H67" i="17"/>
  <c r="H66" i="17"/>
  <c r="H65" i="17"/>
  <c r="H64" i="17"/>
  <c r="H63" i="17"/>
  <c r="H62" i="17"/>
  <c r="H61" i="17"/>
  <c r="H60" i="17"/>
  <c r="H59" i="17"/>
  <c r="H58" i="17"/>
  <c r="H57" i="17"/>
  <c r="H56" i="17"/>
  <c r="H55" i="17"/>
  <c r="H54" i="17"/>
  <c r="H53" i="17"/>
  <c r="H52" i="17"/>
  <c r="H51" i="17"/>
  <c r="H50" i="17"/>
  <c r="H49" i="17"/>
  <c r="H48" i="17"/>
  <c r="H47" i="17"/>
  <c r="H46" i="17"/>
  <c r="H45" i="17"/>
  <c r="H44" i="17"/>
  <c r="G43" i="17"/>
  <c r="H43" i="17" s="1"/>
  <c r="H42" i="17"/>
  <c r="H41" i="17"/>
  <c r="H40" i="17"/>
  <c r="H39" i="17"/>
  <c r="H38" i="17"/>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G329" i="17" l="1"/>
  <c r="H314" i="17"/>
  <c r="G326" i="17"/>
  <c r="G314" i="17"/>
  <c r="I324" i="17"/>
  <c r="J324" i="17" s="1"/>
  <c r="I326" i="17" l="1"/>
  <c r="I329" i="17"/>
  <c r="J326" i="17"/>
  <c r="K329" i="17" s="1"/>
  <c r="G322" i="16" l="1"/>
  <c r="F322" i="16"/>
  <c r="E322" i="16"/>
  <c r="F321" i="16"/>
  <c r="E321" i="16"/>
  <c r="G320" i="16"/>
  <c r="F320" i="16"/>
  <c r="E320" i="16"/>
  <c r="G319" i="16"/>
  <c r="F319" i="16"/>
  <c r="E319" i="16"/>
  <c r="G318" i="16"/>
  <c r="F318" i="16"/>
  <c r="E318" i="16"/>
  <c r="F317" i="16"/>
  <c r="E317" i="16"/>
  <c r="F316" i="16"/>
  <c r="E316" i="16"/>
  <c r="F315" i="16"/>
  <c r="E315" i="16"/>
  <c r="F314" i="16"/>
  <c r="D311" i="16"/>
  <c r="C311" i="16"/>
  <c r="F310" i="16"/>
  <c r="F309" i="16"/>
  <c r="F308" i="16"/>
  <c r="F307" i="16"/>
  <c r="F306" i="16"/>
  <c r="F305" i="16"/>
  <c r="F304" i="16"/>
  <c r="F303" i="16"/>
  <c r="F302" i="16"/>
  <c r="F301" i="16"/>
  <c r="F300" i="16"/>
  <c r="F299" i="16"/>
  <c r="F298" i="16"/>
  <c r="F297" i="16"/>
  <c r="F296" i="16"/>
  <c r="F295" i="16"/>
  <c r="F294" i="16"/>
  <c r="F293" i="16"/>
  <c r="F292" i="16"/>
  <c r="F291" i="16"/>
  <c r="F290" i="16"/>
  <c r="F289" i="16"/>
  <c r="F288" i="16"/>
  <c r="F287" i="16"/>
  <c r="F286" i="16"/>
  <c r="F285" i="16"/>
  <c r="F284" i="16"/>
  <c r="F283" i="16"/>
  <c r="F282" i="16"/>
  <c r="F281" i="16"/>
  <c r="F280" i="16"/>
  <c r="F279" i="16"/>
  <c r="F278" i="16"/>
  <c r="F277" i="16"/>
  <c r="F276" i="16"/>
  <c r="F275" i="16"/>
  <c r="F274" i="16"/>
  <c r="F273" i="16"/>
  <c r="F272" i="16"/>
  <c r="F271" i="16"/>
  <c r="F270" i="16"/>
  <c r="F269" i="16"/>
  <c r="F268" i="16"/>
  <c r="F267" i="16"/>
  <c r="F266" i="16"/>
  <c r="F265" i="16"/>
  <c r="F264" i="16"/>
  <c r="F263" i="16"/>
  <c r="F262" i="16"/>
  <c r="F261" i="16"/>
  <c r="F260" i="16"/>
  <c r="F259" i="16"/>
  <c r="F258" i="16"/>
  <c r="E257" i="16"/>
  <c r="F257" i="16" s="1"/>
  <c r="F256" i="16"/>
  <c r="F255" i="16"/>
  <c r="F254" i="16"/>
  <c r="F253" i="16"/>
  <c r="F252" i="16"/>
  <c r="F251" i="16"/>
  <c r="F250" i="16"/>
  <c r="F249" i="16"/>
  <c r="F248" i="16"/>
  <c r="F247" i="16"/>
  <c r="F246" i="16"/>
  <c r="F245" i="16"/>
  <c r="F244" i="16"/>
  <c r="F243" i="16"/>
  <c r="F242" i="16"/>
  <c r="F241" i="16"/>
  <c r="F240" i="16"/>
  <c r="F239" i="16"/>
  <c r="F238" i="16"/>
  <c r="F237" i="16"/>
  <c r="F236" i="16"/>
  <c r="F235" i="16"/>
  <c r="F234" i="16"/>
  <c r="F233" i="16"/>
  <c r="F232" i="16"/>
  <c r="F231" i="16"/>
  <c r="F230" i="16"/>
  <c r="F229" i="16"/>
  <c r="F228" i="16"/>
  <c r="F227" i="16"/>
  <c r="F226" i="16"/>
  <c r="F225" i="16"/>
  <c r="F224" i="16"/>
  <c r="F223" i="16"/>
  <c r="F222" i="16"/>
  <c r="F221" i="16"/>
  <c r="F220" i="16"/>
  <c r="F219" i="16"/>
  <c r="F218" i="16"/>
  <c r="F217" i="16"/>
  <c r="F216" i="16"/>
  <c r="F215" i="16"/>
  <c r="F214" i="16"/>
  <c r="F213" i="16"/>
  <c r="F212" i="16"/>
  <c r="F211" i="16"/>
  <c r="F210" i="16"/>
  <c r="F209" i="16"/>
  <c r="F208" i="16"/>
  <c r="F207" i="16"/>
  <c r="F206" i="16"/>
  <c r="F205" i="16"/>
  <c r="F204" i="16"/>
  <c r="F203" i="16"/>
  <c r="F202" i="16"/>
  <c r="F201" i="16"/>
  <c r="F200" i="16"/>
  <c r="F199" i="16"/>
  <c r="F198" i="16"/>
  <c r="F197" i="16"/>
  <c r="F196" i="16"/>
  <c r="F195" i="16"/>
  <c r="F194" i="16"/>
  <c r="F193" i="16"/>
  <c r="F192" i="16"/>
  <c r="F191" i="16"/>
  <c r="F190" i="16"/>
  <c r="F189" i="16"/>
  <c r="F188" i="16"/>
  <c r="F187" i="16"/>
  <c r="F186" i="16"/>
  <c r="F185" i="16"/>
  <c r="F184" i="16"/>
  <c r="F183" i="16"/>
  <c r="F182" i="16"/>
  <c r="F181" i="16"/>
  <c r="F180" i="16"/>
  <c r="F179" i="16"/>
  <c r="F178" i="16"/>
  <c r="F177" i="16"/>
  <c r="F176" i="16"/>
  <c r="F175" i="16"/>
  <c r="F174" i="16"/>
  <c r="F173" i="16"/>
  <c r="F172" i="16"/>
  <c r="F171" i="16"/>
  <c r="F170" i="16"/>
  <c r="F169" i="16"/>
  <c r="F168" i="16"/>
  <c r="F167" i="16"/>
  <c r="F166" i="16"/>
  <c r="F165" i="16"/>
  <c r="E164" i="16"/>
  <c r="F164" i="16" s="1"/>
  <c r="E163" i="16"/>
  <c r="F163" i="16" s="1"/>
  <c r="F162" i="16"/>
  <c r="F161" i="16"/>
  <c r="F160" i="16"/>
  <c r="E159" i="16"/>
  <c r="F159" i="16" s="1"/>
  <c r="F158" i="16"/>
  <c r="F157" i="16"/>
  <c r="F156" i="16"/>
  <c r="F155" i="16"/>
  <c r="F154" i="16"/>
  <c r="F153" i="16"/>
  <c r="F152" i="16"/>
  <c r="F151" i="16"/>
  <c r="F150" i="16"/>
  <c r="F149" i="16"/>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E76" i="16"/>
  <c r="G317" i="16" s="1"/>
  <c r="F75" i="16"/>
  <c r="F74" i="16"/>
  <c r="F73" i="16"/>
  <c r="F72" i="16"/>
  <c r="F71" i="16"/>
  <c r="F70" i="16"/>
  <c r="F69" i="16"/>
  <c r="F68" i="16"/>
  <c r="F67" i="16"/>
  <c r="F66" i="16"/>
  <c r="F65" i="16"/>
  <c r="F64" i="16"/>
  <c r="F63" i="16"/>
  <c r="F62" i="16"/>
  <c r="F61" i="16"/>
  <c r="F60" i="16"/>
  <c r="F59" i="16"/>
  <c r="E58" i="16"/>
  <c r="F58" i="16" s="1"/>
  <c r="F57" i="16"/>
  <c r="F56" i="16"/>
  <c r="F55" i="16"/>
  <c r="E54" i="16"/>
  <c r="F54" i="16" s="1"/>
  <c r="F53" i="16"/>
  <c r="F52" i="16"/>
  <c r="F51" i="16"/>
  <c r="F50" i="16"/>
  <c r="F49" i="16"/>
  <c r="F48" i="16"/>
  <c r="F47" i="16"/>
  <c r="F46" i="16"/>
  <c r="F45" i="16"/>
  <c r="E45" i="16"/>
  <c r="F44" i="16"/>
  <c r="F43" i="16"/>
  <c r="F42" i="16"/>
  <c r="F41" i="16"/>
  <c r="F40" i="16"/>
  <c r="F39" i="16"/>
  <c r="F38" i="16"/>
  <c r="F37" i="16"/>
  <c r="E36" i="16"/>
  <c r="G316" i="16" s="1"/>
  <c r="F35" i="16"/>
  <c r="F34" i="16"/>
  <c r="F33" i="16"/>
  <c r="F32" i="16"/>
  <c r="F31" i="16"/>
  <c r="F30" i="16"/>
  <c r="F29" i="16"/>
  <c r="F28" i="16"/>
  <c r="F27" i="16"/>
  <c r="F26" i="16"/>
  <c r="F25" i="16"/>
  <c r="F24" i="16"/>
  <c r="F23" i="16"/>
  <c r="F22" i="16"/>
  <c r="F21" i="16"/>
  <c r="F20" i="16"/>
  <c r="E19" i="16"/>
  <c r="F19" i="16" s="1"/>
  <c r="E18" i="16"/>
  <c r="F18" i="16" s="1"/>
  <c r="E17" i="16"/>
  <c r="F17" i="16" s="1"/>
  <c r="E16" i="16"/>
  <c r="F16" i="16" s="1"/>
  <c r="F15" i="16"/>
  <c r="E15" i="16"/>
  <c r="E14" i="16"/>
  <c r="F14" i="16" s="1"/>
  <c r="F13" i="16"/>
  <c r="F12" i="16"/>
  <c r="E11" i="16"/>
  <c r="F11" i="16" s="1"/>
  <c r="E10" i="16"/>
  <c r="F10" i="16" s="1"/>
  <c r="F9" i="16"/>
  <c r="F8" i="16"/>
  <c r="F7" i="16"/>
  <c r="E6" i="16"/>
  <c r="E311" i="16" s="1"/>
  <c r="H322" i="16" l="1"/>
  <c r="H319" i="16"/>
  <c r="E323" i="16"/>
  <c r="F323" i="16"/>
  <c r="F326" i="16" s="1"/>
  <c r="H318" i="16"/>
  <c r="H321" i="16"/>
  <c r="H320" i="16"/>
  <c r="G315" i="16"/>
  <c r="G321" i="16"/>
  <c r="F6" i="16"/>
  <c r="F76" i="16"/>
  <c r="H317" i="16" s="1"/>
  <c r="F36" i="16"/>
  <c r="H316" i="16" s="1"/>
  <c r="F311" i="16" l="1"/>
  <c r="I6" i="16"/>
  <c r="H315" i="16"/>
  <c r="G323" i="16"/>
  <c r="H323" i="16" l="1"/>
  <c r="F334" i="15" l="1"/>
  <c r="I324" i="15"/>
  <c r="H324" i="15"/>
  <c r="G324" i="15"/>
  <c r="J324" i="15" s="1"/>
  <c r="I323" i="15"/>
  <c r="H323" i="15"/>
  <c r="G323" i="15"/>
  <c r="J323" i="15" s="1"/>
  <c r="H322" i="15"/>
  <c r="I321" i="15"/>
  <c r="H321" i="15"/>
  <c r="G321" i="15"/>
  <c r="J321" i="15" s="1"/>
  <c r="I320" i="15"/>
  <c r="H320" i="15"/>
  <c r="G320" i="15"/>
  <c r="J320" i="15" s="1"/>
  <c r="H319" i="15"/>
  <c r="G319" i="15"/>
  <c r="H318" i="15"/>
  <c r="I317" i="15"/>
  <c r="H317" i="15"/>
  <c r="H325" i="15" s="1"/>
  <c r="H328" i="15" s="1"/>
  <c r="G317" i="15"/>
  <c r="J317" i="15" s="1"/>
  <c r="H316" i="15"/>
  <c r="F313" i="15"/>
  <c r="H312" i="15"/>
  <c r="H311" i="15"/>
  <c r="H310" i="15"/>
  <c r="H309" i="15"/>
  <c r="H308" i="15"/>
  <c r="H307" i="15"/>
  <c r="H306" i="15"/>
  <c r="H305" i="15"/>
  <c r="H304" i="15"/>
  <c r="H303" i="15"/>
  <c r="H302" i="15"/>
  <c r="H301" i="15"/>
  <c r="H300" i="15"/>
  <c r="H299" i="15"/>
  <c r="H298" i="15"/>
  <c r="H297" i="15"/>
  <c r="H296" i="15"/>
  <c r="H295" i="15"/>
  <c r="H294" i="15"/>
  <c r="H293" i="15"/>
  <c r="H292" i="15"/>
  <c r="H291" i="15"/>
  <c r="H290" i="15"/>
  <c r="H289" i="15"/>
  <c r="H288" i="15"/>
  <c r="H287" i="15"/>
  <c r="H286" i="15"/>
  <c r="H285" i="15"/>
  <c r="H284" i="15"/>
  <c r="H283" i="15"/>
  <c r="H282" i="15"/>
  <c r="H281" i="15"/>
  <c r="H280" i="15"/>
  <c r="H279" i="15"/>
  <c r="H277" i="15"/>
  <c r="H276" i="15"/>
  <c r="H275" i="15"/>
  <c r="H274" i="15"/>
  <c r="H273" i="15"/>
  <c r="H272" i="15"/>
  <c r="H271" i="15"/>
  <c r="H270" i="15"/>
  <c r="H268" i="15"/>
  <c r="H267" i="15"/>
  <c r="H266" i="15"/>
  <c r="H264" i="15"/>
  <c r="H263" i="15"/>
  <c r="H262" i="15"/>
  <c r="H261" i="15"/>
  <c r="H260" i="15"/>
  <c r="H259" i="15"/>
  <c r="H258" i="15"/>
  <c r="H257" i="15"/>
  <c r="H256" i="15"/>
  <c r="H255" i="15"/>
  <c r="H254" i="15"/>
  <c r="H253" i="15"/>
  <c r="H252" i="15"/>
  <c r="H251" i="15"/>
  <c r="H250" i="15"/>
  <c r="H249" i="15"/>
  <c r="H248" i="15"/>
  <c r="H247" i="15"/>
  <c r="H246" i="15"/>
  <c r="H245" i="15"/>
  <c r="H244" i="15"/>
  <c r="H243" i="15"/>
  <c r="H242" i="15"/>
  <c r="H241" i="15"/>
  <c r="H240" i="15"/>
  <c r="H239" i="15"/>
  <c r="H238" i="15"/>
  <c r="H237" i="15"/>
  <c r="H236" i="15"/>
  <c r="H235" i="15"/>
  <c r="H234" i="15"/>
  <c r="H233" i="15"/>
  <c r="H232" i="15"/>
  <c r="H231" i="15"/>
  <c r="H230" i="15"/>
  <c r="H229" i="15"/>
  <c r="H228" i="15"/>
  <c r="H227" i="15"/>
  <c r="H226" i="15"/>
  <c r="H225" i="15"/>
  <c r="H224" i="15"/>
  <c r="H223" i="15"/>
  <c r="H222" i="15"/>
  <c r="H221" i="15"/>
  <c r="H220" i="15"/>
  <c r="H219" i="15"/>
  <c r="H218" i="15"/>
  <c r="H217" i="15"/>
  <c r="H216" i="15"/>
  <c r="H215" i="15"/>
  <c r="H214" i="15"/>
  <c r="H213" i="15"/>
  <c r="H212" i="15"/>
  <c r="H211" i="15"/>
  <c r="H210" i="15"/>
  <c r="H209" i="15"/>
  <c r="H208" i="15"/>
  <c r="H207" i="15"/>
  <c r="H206" i="15"/>
  <c r="H205" i="15"/>
  <c r="H204" i="15"/>
  <c r="H203" i="15"/>
  <c r="H202" i="15"/>
  <c r="H201" i="15"/>
  <c r="H200" i="15"/>
  <c r="H199" i="15"/>
  <c r="H198" i="15"/>
  <c r="H197" i="15"/>
  <c r="H196" i="15"/>
  <c r="H195" i="15"/>
  <c r="H194" i="15"/>
  <c r="H193" i="15"/>
  <c r="H192" i="15"/>
  <c r="H191" i="15"/>
  <c r="H190" i="15"/>
  <c r="H189" i="15"/>
  <c r="H188" i="15"/>
  <c r="H187" i="15"/>
  <c r="H186" i="15"/>
  <c r="H185" i="15"/>
  <c r="H184" i="15"/>
  <c r="H183" i="15"/>
  <c r="H182" i="15"/>
  <c r="H181" i="15"/>
  <c r="H180" i="15"/>
  <c r="H179" i="15"/>
  <c r="H178" i="15"/>
  <c r="H177" i="15"/>
  <c r="H176" i="15"/>
  <c r="H175" i="15"/>
  <c r="H174" i="15"/>
  <c r="H173" i="15"/>
  <c r="H172" i="15"/>
  <c r="H171" i="15"/>
  <c r="H170" i="15"/>
  <c r="H169" i="15"/>
  <c r="H168" i="15"/>
  <c r="H166" i="15"/>
  <c r="H165" i="15"/>
  <c r="H164" i="15"/>
  <c r="H163" i="15"/>
  <c r="H162" i="15"/>
  <c r="H161" i="15"/>
  <c r="H160" i="15"/>
  <c r="H159" i="15"/>
  <c r="H158" i="15"/>
  <c r="H157" i="15"/>
  <c r="H156" i="15"/>
  <c r="H155" i="15"/>
  <c r="H154" i="15"/>
  <c r="H153" i="15"/>
  <c r="H152" i="15"/>
  <c r="H151" i="15"/>
  <c r="H150" i="15"/>
  <c r="H149" i="15"/>
  <c r="H148" i="15"/>
  <c r="G147" i="15"/>
  <c r="E147" i="15"/>
  <c r="H147" i="15" s="1"/>
  <c r="H146" i="15"/>
  <c r="G146" i="15"/>
  <c r="H145" i="15"/>
  <c r="H144" i="15"/>
  <c r="G143" i="15"/>
  <c r="I322" i="15" s="1"/>
  <c r="H142" i="15"/>
  <c r="H141" i="15"/>
  <c r="H140" i="15"/>
  <c r="H139" i="15"/>
  <c r="H138" i="15"/>
  <c r="H137" i="15"/>
  <c r="H136" i="15"/>
  <c r="H135" i="15"/>
  <c r="H134" i="15"/>
  <c r="H133" i="15"/>
  <c r="H132" i="15"/>
  <c r="H131" i="15"/>
  <c r="H130" i="15"/>
  <c r="H129" i="15"/>
  <c r="H128" i="15"/>
  <c r="H127" i="15"/>
  <c r="H126" i="15"/>
  <c r="H125" i="15"/>
  <c r="H124" i="15"/>
  <c r="H123" i="15"/>
  <c r="H122" i="15"/>
  <c r="H121" i="15"/>
  <c r="H120" i="15"/>
  <c r="H119" i="15"/>
  <c r="H118" i="15"/>
  <c r="H117" i="15"/>
  <c r="H116" i="15"/>
  <c r="H115" i="15"/>
  <c r="H114" i="15"/>
  <c r="H113" i="15"/>
  <c r="H112" i="15"/>
  <c r="H111" i="15"/>
  <c r="H110" i="15"/>
  <c r="H109" i="15"/>
  <c r="H108" i="15"/>
  <c r="H107" i="15"/>
  <c r="H106" i="15"/>
  <c r="H105" i="15"/>
  <c r="H104" i="15"/>
  <c r="H103" i="15"/>
  <c r="H102" i="15"/>
  <c r="H101" i="15"/>
  <c r="G101" i="15"/>
  <c r="H100" i="15"/>
  <c r="H99" i="15"/>
  <c r="H98" i="15"/>
  <c r="G97" i="15"/>
  <c r="H97" i="15" s="1"/>
  <c r="G96" i="15"/>
  <c r="H96" i="15" s="1"/>
  <c r="H95" i="15"/>
  <c r="G95" i="15"/>
  <c r="G94" i="15"/>
  <c r="H94" i="15" s="1"/>
  <c r="H93" i="15"/>
  <c r="H92" i="15"/>
  <c r="H91" i="15"/>
  <c r="H90" i="15"/>
  <c r="H89" i="15"/>
  <c r="H88" i="15"/>
  <c r="G88" i="15"/>
  <c r="G87" i="15"/>
  <c r="H87" i="15" s="1"/>
  <c r="H86" i="15"/>
  <c r="H85" i="15"/>
  <c r="H84" i="15"/>
  <c r="G84" i="15"/>
  <c r="H83" i="15"/>
  <c r="H82" i="15"/>
  <c r="G81" i="15"/>
  <c r="H81" i="15" s="1"/>
  <c r="H80" i="15"/>
  <c r="H79" i="15"/>
  <c r="H78" i="15"/>
  <c r="H77" i="15"/>
  <c r="H76" i="15"/>
  <c r="G76" i="15"/>
  <c r="H75" i="15"/>
  <c r="G75" i="15"/>
  <c r="I319" i="15" s="1"/>
  <c r="J319" i="15" s="1"/>
  <c r="H74" i="15"/>
  <c r="H73" i="15"/>
  <c r="H72" i="15"/>
  <c r="H71" i="15"/>
  <c r="H70" i="15"/>
  <c r="H69" i="15"/>
  <c r="H68" i="15"/>
  <c r="H67" i="15"/>
  <c r="H66" i="15"/>
  <c r="H65" i="15"/>
  <c r="H64" i="15"/>
  <c r="H63" i="15"/>
  <c r="H62" i="15"/>
  <c r="H61" i="15"/>
  <c r="G60" i="15"/>
  <c r="H60" i="15" s="1"/>
  <c r="H59" i="15"/>
  <c r="G59" i="15"/>
  <c r="G58" i="15"/>
  <c r="H58" i="15" s="1"/>
  <c r="H57" i="15"/>
  <c r="H56" i="15"/>
  <c r="H55" i="15"/>
  <c r="H54" i="15"/>
  <c r="G53" i="15"/>
  <c r="H53" i="15" s="1"/>
  <c r="H52" i="15"/>
  <c r="G51" i="15"/>
  <c r="H51" i="15" s="1"/>
  <c r="H50" i="15"/>
  <c r="H49" i="15"/>
  <c r="H48" i="15"/>
  <c r="H47" i="15"/>
  <c r="H46" i="15"/>
  <c r="H45" i="15"/>
  <c r="H44" i="15"/>
  <c r="G44" i="15"/>
  <c r="H43" i="15"/>
  <c r="G43" i="15"/>
  <c r="H346" i="15" s="1"/>
  <c r="E42" i="15"/>
  <c r="G318" i="15" s="1"/>
  <c r="G41" i="15"/>
  <c r="H41" i="15" s="1"/>
  <c r="H40" i="15"/>
  <c r="H39" i="15"/>
  <c r="H38" i="15"/>
  <c r="H37" i="15"/>
  <c r="H36" i="15"/>
  <c r="H35" i="15"/>
  <c r="H34" i="15"/>
  <c r="H33" i="15"/>
  <c r="G32" i="15"/>
  <c r="G313" i="15" s="1"/>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313" i="15" l="1"/>
  <c r="H143" i="15"/>
  <c r="E313" i="15"/>
  <c r="H32" i="15"/>
  <c r="I318" i="15"/>
  <c r="J318" i="15" s="1"/>
  <c r="G322" i="15"/>
  <c r="J322" i="15" s="1"/>
  <c r="G325" i="15"/>
  <c r="H42" i="15"/>
  <c r="J325" i="15" l="1"/>
  <c r="J327" i="15" s="1"/>
  <c r="I325" i="15"/>
  <c r="I328" i="15" s="1"/>
  <c r="I324" i="14" l="1"/>
  <c r="H324" i="14"/>
  <c r="G324" i="14"/>
  <c r="J324" i="14" s="1"/>
  <c r="I323" i="14"/>
  <c r="H323" i="14"/>
  <c r="G323" i="14"/>
  <c r="J323" i="14" s="1"/>
  <c r="I322" i="14"/>
  <c r="J322" i="14" s="1"/>
  <c r="H322" i="14"/>
  <c r="G322" i="14"/>
  <c r="I321" i="14"/>
  <c r="H321" i="14"/>
  <c r="G321" i="14"/>
  <c r="J321" i="14" s="1"/>
  <c r="I320" i="14"/>
  <c r="H320" i="14"/>
  <c r="G320" i="14"/>
  <c r="J320" i="14" s="1"/>
  <c r="I319" i="14"/>
  <c r="J319" i="14" s="1"/>
  <c r="H319" i="14"/>
  <c r="G319" i="14"/>
  <c r="H318" i="14"/>
  <c r="G318" i="14"/>
  <c r="I317" i="14"/>
  <c r="J317" i="14" s="1"/>
  <c r="H317" i="14"/>
  <c r="H325" i="14" s="1"/>
  <c r="H328" i="14" s="1"/>
  <c r="G317" i="14"/>
  <c r="G325" i="14" s="1"/>
  <c r="H316" i="14"/>
  <c r="F313" i="14"/>
  <c r="E313" i="14"/>
  <c r="G328" i="14" s="1"/>
  <c r="H312" i="14"/>
  <c r="H311" i="14"/>
  <c r="H310" i="14"/>
  <c r="H309" i="14"/>
  <c r="H308" i="14"/>
  <c r="H307" i="14"/>
  <c r="H306" i="14"/>
  <c r="H305" i="14"/>
  <c r="H304" i="14"/>
  <c r="H303" i="14"/>
  <c r="H302" i="14"/>
  <c r="H301" i="14"/>
  <c r="H300" i="14"/>
  <c r="H299" i="14"/>
  <c r="H298" i="14"/>
  <c r="H297" i="14"/>
  <c r="H296" i="14"/>
  <c r="H295" i="14"/>
  <c r="H294" i="14"/>
  <c r="H293" i="14"/>
  <c r="H292" i="14"/>
  <c r="H291" i="14"/>
  <c r="H290" i="14"/>
  <c r="H289" i="14"/>
  <c r="H288" i="14"/>
  <c r="H287" i="14"/>
  <c r="H286" i="14"/>
  <c r="H285" i="14"/>
  <c r="H284" i="14"/>
  <c r="H283" i="14"/>
  <c r="H282" i="14"/>
  <c r="H281" i="14"/>
  <c r="H280" i="14"/>
  <c r="H279" i="14"/>
  <c r="H277" i="14"/>
  <c r="H276" i="14"/>
  <c r="H275" i="14"/>
  <c r="H274" i="14"/>
  <c r="H273" i="14"/>
  <c r="H272" i="14"/>
  <c r="H271" i="14"/>
  <c r="H270" i="14"/>
  <c r="H268" i="14"/>
  <c r="H267" i="14"/>
  <c r="H266" i="14"/>
  <c r="H264"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8" i="14"/>
  <c r="H217" i="14"/>
  <c r="H216" i="14"/>
  <c r="H215" i="14"/>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6" i="14"/>
  <c r="H165" i="14"/>
  <c r="H164" i="14"/>
  <c r="H163" i="14"/>
  <c r="H162" i="14"/>
  <c r="H161" i="14"/>
  <c r="H160" i="14"/>
  <c r="H159" i="14"/>
  <c r="H158" i="14"/>
  <c r="H157" i="14"/>
  <c r="H156" i="14"/>
  <c r="H155" i="14"/>
  <c r="H154" i="14"/>
  <c r="H153" i="14"/>
  <c r="H152" i="14"/>
  <c r="H151" i="14"/>
  <c r="H150" i="14"/>
  <c r="H149" i="14"/>
  <c r="H148" i="14"/>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G20" i="14"/>
  <c r="I318" i="14" s="1"/>
  <c r="H19" i="14"/>
  <c r="H18" i="14"/>
  <c r="H17" i="14"/>
  <c r="H16" i="14"/>
  <c r="H15" i="14"/>
  <c r="H14" i="14"/>
  <c r="H13" i="14"/>
  <c r="H12" i="14"/>
  <c r="H11" i="14"/>
  <c r="H10" i="14"/>
  <c r="H9" i="14"/>
  <c r="H8" i="14"/>
  <c r="H7" i="14"/>
  <c r="H6" i="14"/>
  <c r="J318" i="14" l="1"/>
  <c r="G313" i="14"/>
  <c r="I328" i="14" s="1"/>
  <c r="H20" i="14"/>
  <c r="H313" i="14" s="1"/>
  <c r="I325" i="14"/>
  <c r="J325" i="14" s="1"/>
  <c r="K328" i="14" l="1"/>
  <c r="I324" i="13" l="1"/>
  <c r="H324" i="13"/>
  <c r="G324" i="13"/>
  <c r="J324" i="13" s="1"/>
  <c r="I323" i="13"/>
  <c r="H323" i="13"/>
  <c r="G323" i="13"/>
  <c r="I322" i="13"/>
  <c r="H322" i="13"/>
  <c r="G322" i="13"/>
  <c r="I321" i="13"/>
  <c r="H321" i="13"/>
  <c r="G321" i="13"/>
  <c r="I320" i="13"/>
  <c r="H320" i="13"/>
  <c r="G320" i="13"/>
  <c r="J320" i="13" s="1"/>
  <c r="I319" i="13"/>
  <c r="H319" i="13"/>
  <c r="H325" i="13" s="1"/>
  <c r="H328" i="13" s="1"/>
  <c r="G319" i="13"/>
  <c r="H318" i="13"/>
  <c r="I317" i="13"/>
  <c r="H317" i="13"/>
  <c r="G317" i="13"/>
  <c r="J317" i="13" s="1"/>
  <c r="H316" i="13"/>
  <c r="F313" i="13"/>
  <c r="H312" i="13"/>
  <c r="H311" i="13"/>
  <c r="H310" i="13"/>
  <c r="H309" i="13"/>
  <c r="H308" i="13"/>
  <c r="H307" i="13"/>
  <c r="H306" i="13"/>
  <c r="H305" i="13"/>
  <c r="H304" i="13"/>
  <c r="H303" i="13"/>
  <c r="H302" i="13"/>
  <c r="H301" i="13"/>
  <c r="H300" i="13"/>
  <c r="H299" i="13"/>
  <c r="H298" i="13"/>
  <c r="H297" i="13"/>
  <c r="H296" i="13"/>
  <c r="H295" i="13"/>
  <c r="H294" i="13"/>
  <c r="H293" i="13"/>
  <c r="H292" i="13"/>
  <c r="H291" i="13"/>
  <c r="H290" i="13"/>
  <c r="H289" i="13"/>
  <c r="H288" i="13"/>
  <c r="H287" i="13"/>
  <c r="H286" i="13"/>
  <c r="H285" i="13"/>
  <c r="H284" i="13"/>
  <c r="H283" i="13"/>
  <c r="H282" i="13"/>
  <c r="H281" i="13"/>
  <c r="H280" i="13"/>
  <c r="H279" i="13"/>
  <c r="H277" i="13"/>
  <c r="H276" i="13"/>
  <c r="H275" i="13"/>
  <c r="H274" i="13"/>
  <c r="H273" i="13"/>
  <c r="H272" i="13"/>
  <c r="H271" i="13"/>
  <c r="H270" i="13"/>
  <c r="H268" i="13"/>
  <c r="H267" i="13"/>
  <c r="H266" i="13"/>
  <c r="H264" i="13"/>
  <c r="H263" i="13"/>
  <c r="H262" i="13"/>
  <c r="H261" i="13"/>
  <c r="H260" i="13"/>
  <c r="H259" i="13"/>
  <c r="H258" i="13"/>
  <c r="H257" i="13"/>
  <c r="H256" i="13"/>
  <c r="H255" i="13"/>
  <c r="H254" i="13"/>
  <c r="H253" i="13"/>
  <c r="H252" i="13"/>
  <c r="H251" i="13"/>
  <c r="H250" i="13"/>
  <c r="H249" i="13"/>
  <c r="H248" i="13"/>
  <c r="H247" i="13"/>
  <c r="H246" i="13"/>
  <c r="H245" i="13"/>
  <c r="H244" i="13"/>
  <c r="H243" i="13"/>
  <c r="H242" i="13"/>
  <c r="H241" i="13"/>
  <c r="H240" i="13"/>
  <c r="H239" i="13"/>
  <c r="H238" i="13"/>
  <c r="H237" i="13"/>
  <c r="H236" i="13"/>
  <c r="H235" i="13"/>
  <c r="H234" i="13"/>
  <c r="H233" i="13"/>
  <c r="H232" i="13"/>
  <c r="H231" i="13"/>
  <c r="H230" i="13"/>
  <c r="H229" i="13"/>
  <c r="H228" i="13"/>
  <c r="H227" i="13"/>
  <c r="H226" i="13"/>
  <c r="H225" i="13"/>
  <c r="H224" i="13"/>
  <c r="H223" i="13"/>
  <c r="H222" i="13"/>
  <c r="H221" i="13"/>
  <c r="H220" i="13"/>
  <c r="H219" i="13"/>
  <c r="H218" i="13"/>
  <c r="H217" i="13"/>
  <c r="H216" i="13"/>
  <c r="H215" i="13"/>
  <c r="H214" i="13"/>
  <c r="H213" i="13"/>
  <c r="H212" i="13"/>
  <c r="H211" i="13"/>
  <c r="H210" i="13"/>
  <c r="H209" i="13"/>
  <c r="H208" i="13"/>
  <c r="H207" i="13"/>
  <c r="H206" i="13"/>
  <c r="H205" i="13"/>
  <c r="H204" i="13"/>
  <c r="H203" i="13"/>
  <c r="H202" i="13"/>
  <c r="H201" i="13"/>
  <c r="H200" i="13"/>
  <c r="H199" i="13"/>
  <c r="H198" i="13"/>
  <c r="H197" i="13"/>
  <c r="H196" i="13"/>
  <c r="H195" i="13"/>
  <c r="H194" i="13"/>
  <c r="H193" i="13"/>
  <c r="H192" i="13"/>
  <c r="H191" i="13"/>
  <c r="H190" i="13"/>
  <c r="H189" i="13"/>
  <c r="H188" i="13"/>
  <c r="H187" i="13"/>
  <c r="H186" i="13"/>
  <c r="H185" i="13"/>
  <c r="H184" i="13"/>
  <c r="H183" i="13"/>
  <c r="H182" i="13"/>
  <c r="H181" i="13"/>
  <c r="H180" i="13"/>
  <c r="H179" i="13"/>
  <c r="H178" i="13"/>
  <c r="H177" i="13"/>
  <c r="H176" i="13"/>
  <c r="H175" i="13"/>
  <c r="H174" i="13"/>
  <c r="H173" i="13"/>
  <c r="H172" i="13"/>
  <c r="H171" i="13"/>
  <c r="H170" i="13"/>
  <c r="H169" i="13"/>
  <c r="H168" i="13"/>
  <c r="H166" i="13"/>
  <c r="H165" i="13"/>
  <c r="H164" i="13"/>
  <c r="H163" i="13"/>
  <c r="H162" i="13"/>
  <c r="H161" i="13"/>
  <c r="H160" i="13"/>
  <c r="H159" i="13"/>
  <c r="H158" i="13"/>
  <c r="H157" i="13"/>
  <c r="H156" i="13"/>
  <c r="H155" i="13"/>
  <c r="H154" i="13"/>
  <c r="H153" i="13"/>
  <c r="H152" i="13"/>
  <c r="H151" i="13"/>
  <c r="H150" i="13"/>
  <c r="H149" i="13"/>
  <c r="H148" i="13"/>
  <c r="H147" i="13"/>
  <c r="H146" i="13"/>
  <c r="H145" i="13"/>
  <c r="H144" i="13"/>
  <c r="H143" i="13"/>
  <c r="H142" i="13"/>
  <c r="H141" i="13"/>
  <c r="H140" i="13"/>
  <c r="H139" i="13"/>
  <c r="H138" i="13"/>
  <c r="H137" i="13"/>
  <c r="H136" i="13"/>
  <c r="H135" i="13"/>
  <c r="H134" i="13"/>
  <c r="H133" i="13"/>
  <c r="H132" i="13"/>
  <c r="H131" i="13"/>
  <c r="H130" i="13"/>
  <c r="H129" i="13"/>
  <c r="H128" i="13"/>
  <c r="H127" i="13"/>
  <c r="H126" i="13"/>
  <c r="H125" i="13"/>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G43" i="13"/>
  <c r="H43" i="13" s="1"/>
  <c r="E43" i="13"/>
  <c r="G42" i="13"/>
  <c r="G313" i="13" s="1"/>
  <c r="E42" i="13"/>
  <c r="H42" i="13" s="1"/>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J321" i="13" l="1"/>
  <c r="J322" i="13"/>
  <c r="H313" i="13"/>
  <c r="J323" i="13"/>
  <c r="J319" i="13"/>
  <c r="E313" i="13"/>
  <c r="G328" i="13" s="1"/>
  <c r="I318" i="13"/>
  <c r="I325" i="13" s="1"/>
  <c r="I328" i="13" s="1"/>
  <c r="G318" i="13"/>
  <c r="G325" i="13"/>
  <c r="J325" i="13" l="1"/>
  <c r="K328" i="13" s="1"/>
  <c r="J318" i="13"/>
  <c r="I324" i="12" l="1"/>
  <c r="H324" i="12"/>
  <c r="G324" i="12"/>
  <c r="J324" i="12" s="1"/>
  <c r="I323" i="12"/>
  <c r="H323" i="12"/>
  <c r="G323" i="12"/>
  <c r="J323" i="12" s="1"/>
  <c r="I322" i="12"/>
  <c r="H322" i="12"/>
  <c r="G322" i="12"/>
  <c r="J322" i="12" s="1"/>
  <c r="I321" i="12"/>
  <c r="H321" i="12"/>
  <c r="G321" i="12"/>
  <c r="J321" i="12" s="1"/>
  <c r="I320" i="12"/>
  <c r="H320" i="12"/>
  <c r="G320" i="12"/>
  <c r="J320" i="12" s="1"/>
  <c r="H319" i="12"/>
  <c r="H325" i="12" s="1"/>
  <c r="G319" i="12"/>
  <c r="G325" i="12" s="1"/>
  <c r="I318" i="12"/>
  <c r="H318" i="12"/>
  <c r="G318" i="12"/>
  <c r="J318" i="12" s="1"/>
  <c r="I317" i="12"/>
  <c r="H317" i="12"/>
  <c r="G317" i="12"/>
  <c r="J317" i="12" s="1"/>
  <c r="H316" i="12"/>
  <c r="F313" i="12"/>
  <c r="H328" i="12" s="1"/>
  <c r="E313" i="12"/>
  <c r="H312" i="12"/>
  <c r="H311" i="12"/>
  <c r="H310" i="12"/>
  <c r="H309" i="12"/>
  <c r="H308" i="12"/>
  <c r="H307" i="12"/>
  <c r="H306" i="12"/>
  <c r="H305" i="12"/>
  <c r="H304" i="12"/>
  <c r="H303" i="12"/>
  <c r="H302" i="12"/>
  <c r="H301" i="12"/>
  <c r="H300" i="12"/>
  <c r="H299" i="12"/>
  <c r="H298" i="12"/>
  <c r="H297" i="12"/>
  <c r="H296" i="12"/>
  <c r="H295" i="12"/>
  <c r="H294" i="12"/>
  <c r="H293" i="12"/>
  <c r="H292" i="12"/>
  <c r="H291" i="12"/>
  <c r="H290" i="12"/>
  <c r="H289" i="12"/>
  <c r="H288" i="12"/>
  <c r="H287" i="12"/>
  <c r="H286" i="12"/>
  <c r="H285" i="12"/>
  <c r="H284" i="12"/>
  <c r="H283" i="12"/>
  <c r="H282" i="12"/>
  <c r="H281" i="12"/>
  <c r="H280" i="12"/>
  <c r="H279" i="12"/>
  <c r="H277" i="12"/>
  <c r="H276" i="12"/>
  <c r="H275" i="12"/>
  <c r="H274" i="12"/>
  <c r="H273" i="12"/>
  <c r="H272" i="12"/>
  <c r="H271" i="12"/>
  <c r="H270" i="12"/>
  <c r="H268" i="12"/>
  <c r="H267" i="12"/>
  <c r="H266"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G97" i="12"/>
  <c r="G313" i="12" s="1"/>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I328" i="12" l="1"/>
  <c r="H313" i="12"/>
  <c r="G328" i="12"/>
  <c r="I319" i="12"/>
  <c r="I325" i="12" s="1"/>
  <c r="J325" i="12" s="1"/>
  <c r="H97" i="12"/>
  <c r="J319" i="12"/>
  <c r="K328" i="12" l="1"/>
  <c r="I327" i="11" l="1"/>
  <c r="H327" i="11"/>
  <c r="G327" i="11"/>
  <c r="J327" i="11" s="1"/>
  <c r="H326" i="11"/>
  <c r="G326" i="11"/>
  <c r="H325" i="11"/>
  <c r="G325" i="11"/>
  <c r="I324" i="11"/>
  <c r="H324" i="11"/>
  <c r="G324" i="11"/>
  <c r="J324" i="11" s="1"/>
  <c r="I323" i="11"/>
  <c r="H323" i="11"/>
  <c r="G323" i="11"/>
  <c r="H322" i="11"/>
  <c r="G322" i="11"/>
  <c r="H321" i="11"/>
  <c r="G321" i="11"/>
  <c r="H320" i="11"/>
  <c r="G320" i="11"/>
  <c r="H319" i="11"/>
  <c r="F316" i="11"/>
  <c r="E316" i="11"/>
  <c r="H315" i="11"/>
  <c r="H314" i="11"/>
  <c r="H313" i="11"/>
  <c r="H312" i="11"/>
  <c r="H311" i="11"/>
  <c r="H310" i="11"/>
  <c r="H309" i="11"/>
  <c r="H308" i="11"/>
  <c r="H307" i="11"/>
  <c r="H306" i="11"/>
  <c r="H305" i="11"/>
  <c r="H304" i="11"/>
  <c r="H303" i="11"/>
  <c r="H302" i="11"/>
  <c r="H301" i="11"/>
  <c r="H300" i="11"/>
  <c r="H299" i="11"/>
  <c r="H298" i="11"/>
  <c r="H297" i="11"/>
  <c r="H296" i="11"/>
  <c r="H295" i="11"/>
  <c r="G294" i="11"/>
  <c r="H294" i="11" s="1"/>
  <c r="G293" i="11"/>
  <c r="H293" i="11" s="1"/>
  <c r="H292" i="11"/>
  <c r="H291" i="11"/>
  <c r="G290" i="11"/>
  <c r="H290" i="11" s="1"/>
  <c r="G289" i="11"/>
  <c r="H289" i="11" s="1"/>
  <c r="G288" i="11"/>
  <c r="H288" i="11" s="1"/>
  <c r="G287" i="11"/>
  <c r="H287" i="11" s="1"/>
  <c r="H286" i="11"/>
  <c r="H285" i="11"/>
  <c r="H284" i="11"/>
  <c r="H283" i="11"/>
  <c r="H282" i="11"/>
  <c r="H281" i="11"/>
  <c r="H280" i="11"/>
  <c r="H278" i="11"/>
  <c r="H277" i="11"/>
  <c r="H276" i="11"/>
  <c r="H275" i="11"/>
  <c r="H274" i="11"/>
  <c r="H273" i="11"/>
  <c r="H272" i="11"/>
  <c r="H271" i="11"/>
  <c r="H269" i="11"/>
  <c r="H268" i="11"/>
  <c r="H267" i="11"/>
  <c r="G265" i="11"/>
  <c r="H264" i="11"/>
  <c r="H263" i="11"/>
  <c r="H262" i="11"/>
  <c r="H261" i="11"/>
  <c r="G260" i="11"/>
  <c r="H260" i="11" s="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7" i="11"/>
  <c r="G166" i="11"/>
  <c r="H166" i="11" s="1"/>
  <c r="G165" i="11"/>
  <c r="H165" i="11" s="1"/>
  <c r="H164" i="11"/>
  <c r="H163" i="11"/>
  <c r="H162" i="11"/>
  <c r="G161" i="11"/>
  <c r="H161" i="11" s="1"/>
  <c r="H160" i="11"/>
  <c r="H159" i="11"/>
  <c r="H158" i="11"/>
  <c r="H157" i="11"/>
  <c r="H156" i="11"/>
  <c r="H155" i="11"/>
  <c r="H154" i="11"/>
  <c r="H153" i="11"/>
  <c r="H152" i="11"/>
  <c r="H151" i="11"/>
  <c r="H150" i="11"/>
  <c r="H149" i="11"/>
  <c r="G148" i="11"/>
  <c r="H148" i="11" s="1"/>
  <c r="G147" i="11"/>
  <c r="H146" i="11"/>
  <c r="H145" i="11"/>
  <c r="G144" i="11"/>
  <c r="H144" i="11" s="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G73" i="11"/>
  <c r="H73" i="11" s="1"/>
  <c r="H72" i="11"/>
  <c r="H71" i="11"/>
  <c r="H70" i="11"/>
  <c r="H69" i="11"/>
  <c r="H68" i="11"/>
  <c r="H67" i="11"/>
  <c r="G66" i="11"/>
  <c r="H66" i="11" s="1"/>
  <c r="H65" i="11"/>
  <c r="H64" i="11"/>
  <c r="H63" i="11"/>
  <c r="G62" i="11"/>
  <c r="H62" i="11" s="1"/>
  <c r="H61" i="11"/>
  <c r="H60" i="11"/>
  <c r="H59" i="11"/>
  <c r="H58" i="11"/>
  <c r="H57" i="11"/>
  <c r="H56" i="11"/>
  <c r="H55" i="11"/>
  <c r="H54" i="11"/>
  <c r="H53" i="11"/>
  <c r="H52" i="11"/>
  <c r="H51" i="11"/>
  <c r="H50" i="11"/>
  <c r="H49" i="11"/>
  <c r="H48" i="11"/>
  <c r="H47" i="11"/>
  <c r="H46" i="11"/>
  <c r="G45" i="11"/>
  <c r="H45" i="11" s="1"/>
  <c r="G44" i="11"/>
  <c r="H44" i="11" s="1"/>
  <c r="H43" i="11"/>
  <c r="H42" i="11"/>
  <c r="H41" i="11"/>
  <c r="H40" i="11"/>
  <c r="H39" i="11"/>
  <c r="H38" i="11"/>
  <c r="H37" i="11"/>
  <c r="H36" i="11"/>
  <c r="H35" i="11"/>
  <c r="H34" i="11"/>
  <c r="H33" i="11"/>
  <c r="H32" i="11"/>
  <c r="H31" i="11"/>
  <c r="H30" i="11"/>
  <c r="G29" i="11"/>
  <c r="H29" i="11" s="1"/>
  <c r="G28" i="11"/>
  <c r="H28" i="11" s="1"/>
  <c r="G27" i="11"/>
  <c r="H27" i="11" s="1"/>
  <c r="G26" i="11"/>
  <c r="H26" i="11" s="1"/>
  <c r="G25" i="11"/>
  <c r="H25" i="11" s="1"/>
  <c r="H24" i="11"/>
  <c r="H23" i="11"/>
  <c r="H22" i="11"/>
  <c r="H21" i="11"/>
  <c r="H20" i="11"/>
  <c r="H19" i="11"/>
  <c r="G18" i="11"/>
  <c r="H18" i="11" s="1"/>
  <c r="G17" i="11"/>
  <c r="H17" i="11" s="1"/>
  <c r="G16" i="11"/>
  <c r="H16" i="11" s="1"/>
  <c r="G15" i="11"/>
  <c r="H15" i="11" s="1"/>
  <c r="G14" i="11"/>
  <c r="H14" i="11" s="1"/>
  <c r="G13" i="11"/>
  <c r="H13" i="11" s="1"/>
  <c r="G12" i="11"/>
  <c r="H12" i="11" s="1"/>
  <c r="G11" i="11"/>
  <c r="H11" i="11" s="1"/>
  <c r="G10" i="11"/>
  <c r="H10" i="11" s="1"/>
  <c r="G9" i="11"/>
  <c r="H9" i="11" s="1"/>
  <c r="G8" i="11"/>
  <c r="H8" i="11" s="1"/>
  <c r="G7" i="11"/>
  <c r="H7" i="11" s="1"/>
  <c r="G6" i="11"/>
  <c r="G328" i="11" l="1"/>
  <c r="G331" i="11" s="1"/>
  <c r="I321" i="11"/>
  <c r="J321" i="11" s="1"/>
  <c r="I320" i="11"/>
  <c r="I325" i="11"/>
  <c r="J325" i="11" s="1"/>
  <c r="I326" i="11"/>
  <c r="J326" i="11" s="1"/>
  <c r="I322" i="11"/>
  <c r="J322" i="11" s="1"/>
  <c r="J323" i="11"/>
  <c r="H147" i="11"/>
  <c r="H6" i="11"/>
  <c r="H316" i="11" s="1"/>
  <c r="G316" i="11"/>
  <c r="H328" i="11"/>
  <c r="H331" i="11" s="1"/>
  <c r="H265" i="11"/>
  <c r="I328" i="11" l="1"/>
  <c r="I331" i="11"/>
  <c r="J320" i="11"/>
  <c r="J328" i="11"/>
  <c r="I324" i="10" l="1"/>
  <c r="H324" i="10"/>
  <c r="G324" i="10"/>
  <c r="J324" i="10" s="1"/>
  <c r="H323" i="10"/>
  <c r="G323" i="10"/>
  <c r="I322" i="10"/>
  <c r="H322" i="10"/>
  <c r="G322" i="10"/>
  <c r="I321" i="10"/>
  <c r="H321" i="10"/>
  <c r="G321" i="10"/>
  <c r="J321" i="10" s="1"/>
  <c r="I320" i="10"/>
  <c r="H320" i="10"/>
  <c r="G320" i="10"/>
  <c r="J320" i="10" s="1"/>
  <c r="I319" i="10"/>
  <c r="H319" i="10"/>
  <c r="G319" i="10"/>
  <c r="J319" i="10" s="1"/>
  <c r="I318" i="10"/>
  <c r="H318" i="10"/>
  <c r="G318" i="10"/>
  <c r="I317" i="10"/>
  <c r="H317" i="10"/>
  <c r="G317" i="10"/>
  <c r="J317" i="10" s="1"/>
  <c r="H316" i="10"/>
  <c r="F313" i="10"/>
  <c r="E313" i="10"/>
  <c r="H312" i="10"/>
  <c r="H311" i="10"/>
  <c r="H310" i="10"/>
  <c r="H309" i="10"/>
  <c r="H308" i="10"/>
  <c r="H307" i="10"/>
  <c r="H306" i="10"/>
  <c r="H305" i="10"/>
  <c r="H304" i="10"/>
  <c r="H303" i="10"/>
  <c r="H302" i="10"/>
  <c r="H301" i="10"/>
  <c r="H300" i="10"/>
  <c r="H299" i="10"/>
  <c r="H298" i="10"/>
  <c r="H297" i="10"/>
  <c r="H296" i="10"/>
  <c r="H295" i="10"/>
  <c r="H294" i="10"/>
  <c r="H293" i="10"/>
  <c r="H292" i="10"/>
  <c r="H291" i="10"/>
  <c r="H290" i="10"/>
  <c r="H289" i="10"/>
  <c r="H288" i="10"/>
  <c r="H287" i="10"/>
  <c r="H286" i="10"/>
  <c r="H285" i="10"/>
  <c r="H284" i="10"/>
  <c r="H283" i="10"/>
  <c r="H282" i="10"/>
  <c r="H281" i="10"/>
  <c r="H280" i="10"/>
  <c r="H279" i="10"/>
  <c r="H277" i="10"/>
  <c r="H276" i="10"/>
  <c r="H275" i="10"/>
  <c r="H274" i="10"/>
  <c r="H273" i="10"/>
  <c r="H272" i="10"/>
  <c r="H271" i="10"/>
  <c r="H270" i="10"/>
  <c r="H268" i="10"/>
  <c r="H267" i="10"/>
  <c r="H266" i="10"/>
  <c r="H264" i="10"/>
  <c r="H263" i="10"/>
  <c r="H262" i="10"/>
  <c r="H261" i="10"/>
  <c r="H260" i="10"/>
  <c r="H259" i="10"/>
  <c r="G258" i="10"/>
  <c r="H258" i="10" s="1"/>
  <c r="H257" i="10"/>
  <c r="H256" i="10"/>
  <c r="H255" i="10"/>
  <c r="H254" i="10"/>
  <c r="H253" i="10"/>
  <c r="H252" i="10"/>
  <c r="H251" i="10"/>
  <c r="H250" i="10"/>
  <c r="H249" i="10"/>
  <c r="H248" i="10"/>
  <c r="H247" i="10"/>
  <c r="H246" i="10"/>
  <c r="H245" i="10"/>
  <c r="H244" i="10"/>
  <c r="H243" i="10"/>
  <c r="H242" i="10"/>
  <c r="H241" i="10"/>
  <c r="H240" i="10"/>
  <c r="H239" i="10"/>
  <c r="H238" i="10"/>
  <c r="H237" i="10"/>
  <c r="H236" i="10"/>
  <c r="H235" i="10"/>
  <c r="H234" i="10"/>
  <c r="H233" i="10"/>
  <c r="H232" i="10"/>
  <c r="H231" i="10"/>
  <c r="H230" i="10"/>
  <c r="H229" i="10"/>
  <c r="H228" i="10"/>
  <c r="H227" i="10"/>
  <c r="H226" i="10"/>
  <c r="H225" i="10"/>
  <c r="H224" i="10"/>
  <c r="H223" i="10"/>
  <c r="H222" i="10"/>
  <c r="H221" i="10"/>
  <c r="H220" i="10"/>
  <c r="H219" i="10"/>
  <c r="H218" i="10"/>
  <c r="H217" i="10"/>
  <c r="H216" i="10"/>
  <c r="H215" i="10"/>
  <c r="H214" i="10"/>
  <c r="H213" i="10"/>
  <c r="H212" i="10"/>
  <c r="H211" i="10"/>
  <c r="H210" i="10"/>
  <c r="H209" i="10"/>
  <c r="H208" i="10"/>
  <c r="H207" i="10"/>
  <c r="H206" i="10"/>
  <c r="H205" i="10"/>
  <c r="H204" i="10"/>
  <c r="H203" i="10"/>
  <c r="H202" i="10"/>
  <c r="H201" i="10"/>
  <c r="H200" i="10"/>
  <c r="H199" i="10"/>
  <c r="H198" i="10"/>
  <c r="H197" i="10"/>
  <c r="H196" i="10"/>
  <c r="H195" i="10"/>
  <c r="H194" i="10"/>
  <c r="H193" i="10"/>
  <c r="H192" i="10"/>
  <c r="H191" i="10"/>
  <c r="H190" i="10"/>
  <c r="H189" i="10"/>
  <c r="H188" i="10"/>
  <c r="H187" i="10"/>
  <c r="H186" i="10"/>
  <c r="H185" i="10"/>
  <c r="H184" i="10"/>
  <c r="H183" i="10"/>
  <c r="H182" i="10"/>
  <c r="H181" i="10"/>
  <c r="H180" i="10"/>
  <c r="H179" i="10"/>
  <c r="H178" i="10"/>
  <c r="H177" i="10"/>
  <c r="H176" i="10"/>
  <c r="H175" i="10"/>
  <c r="H174" i="10"/>
  <c r="H173" i="10"/>
  <c r="H172" i="10"/>
  <c r="H171" i="10"/>
  <c r="H170" i="10"/>
  <c r="H169" i="10"/>
  <c r="H168" i="10"/>
  <c r="H166" i="10"/>
  <c r="H165" i="10"/>
  <c r="H164" i="10"/>
  <c r="H163" i="10"/>
  <c r="H162" i="10"/>
  <c r="H161" i="10"/>
  <c r="H160" i="10"/>
  <c r="H159" i="10"/>
  <c r="H158" i="10"/>
  <c r="H157" i="10"/>
  <c r="H156" i="10"/>
  <c r="H155" i="10"/>
  <c r="H154" i="10"/>
  <c r="H153" i="10"/>
  <c r="H152" i="10"/>
  <c r="H151" i="10"/>
  <c r="H150" i="10"/>
  <c r="H149" i="10"/>
  <c r="H148" i="10"/>
  <c r="H147" i="10"/>
  <c r="H146" i="10"/>
  <c r="H145" i="10"/>
  <c r="H144" i="10"/>
  <c r="H143" i="10"/>
  <c r="H142" i="10"/>
  <c r="H141" i="10"/>
  <c r="H140" i="10"/>
  <c r="H139" i="10"/>
  <c r="H138" i="10"/>
  <c r="H137" i="10"/>
  <c r="H136" i="10"/>
  <c r="H135" i="10"/>
  <c r="H134" i="10"/>
  <c r="H133" i="10"/>
  <c r="H132" i="10"/>
  <c r="H131" i="10"/>
  <c r="H130" i="10"/>
  <c r="H129" i="10"/>
  <c r="H128" i="10"/>
  <c r="H127" i="10"/>
  <c r="H126" i="10"/>
  <c r="H125" i="10"/>
  <c r="H124" i="10"/>
  <c r="H123" i="10"/>
  <c r="H122" i="10"/>
  <c r="H121" i="10"/>
  <c r="H120" i="10"/>
  <c r="H119" i="10"/>
  <c r="H118" i="10"/>
  <c r="H117" i="10"/>
  <c r="H116" i="10"/>
  <c r="H115" i="10"/>
  <c r="H114" i="10"/>
  <c r="H113" i="10"/>
  <c r="H112" i="10"/>
  <c r="H111" i="10"/>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313" i="10" l="1"/>
  <c r="H325" i="10"/>
  <c r="H328" i="10" s="1"/>
  <c r="J318" i="10"/>
  <c r="J322" i="10"/>
  <c r="G325" i="10"/>
  <c r="G328" i="10" s="1"/>
  <c r="G313" i="10"/>
  <c r="I323" i="10"/>
  <c r="J323" i="10" s="1"/>
  <c r="I325" i="10" l="1"/>
  <c r="I328" i="10"/>
  <c r="J325" i="10"/>
  <c r="I324" i="9" l="1"/>
  <c r="H324" i="9"/>
  <c r="G324" i="9"/>
  <c r="J324" i="9" s="1"/>
  <c r="I323" i="9"/>
  <c r="H323" i="9"/>
  <c r="G323" i="9"/>
  <c r="J323" i="9" s="1"/>
  <c r="J322" i="9"/>
  <c r="I322" i="9"/>
  <c r="H322" i="9"/>
  <c r="G322" i="9"/>
  <c r="I321" i="9"/>
  <c r="H321" i="9"/>
  <c r="G321" i="9"/>
  <c r="J321" i="9" s="1"/>
  <c r="I320" i="9"/>
  <c r="H320" i="9"/>
  <c r="G320" i="9"/>
  <c r="J320" i="9" s="1"/>
  <c r="H319" i="9"/>
  <c r="G319" i="9"/>
  <c r="H318" i="9"/>
  <c r="I317" i="9"/>
  <c r="H317" i="9"/>
  <c r="H325" i="9" s="1"/>
  <c r="H328" i="9" s="1"/>
  <c r="G317" i="9"/>
  <c r="J317" i="9" s="1"/>
  <c r="H316" i="9"/>
  <c r="F313" i="9"/>
  <c r="H312" i="9"/>
  <c r="H311" i="9"/>
  <c r="H310" i="9"/>
  <c r="H309" i="9"/>
  <c r="H308" i="9"/>
  <c r="H307" i="9"/>
  <c r="H306" i="9"/>
  <c r="H305" i="9"/>
  <c r="H304" i="9"/>
  <c r="H303" i="9"/>
  <c r="H302" i="9"/>
  <c r="H301" i="9"/>
  <c r="H300" i="9"/>
  <c r="H299" i="9"/>
  <c r="H298" i="9"/>
  <c r="H297" i="9"/>
  <c r="H296" i="9"/>
  <c r="H295" i="9"/>
  <c r="H294" i="9"/>
  <c r="H293" i="9"/>
  <c r="H292" i="9"/>
  <c r="H291" i="9"/>
  <c r="H290" i="9"/>
  <c r="H289" i="9"/>
  <c r="H288" i="9"/>
  <c r="H287" i="9"/>
  <c r="H286" i="9"/>
  <c r="H285" i="9"/>
  <c r="H284" i="9"/>
  <c r="H283" i="9"/>
  <c r="H282" i="9"/>
  <c r="H281" i="9"/>
  <c r="H280" i="9"/>
  <c r="H279" i="9"/>
  <c r="H277" i="9"/>
  <c r="H276" i="9"/>
  <c r="H275" i="9"/>
  <c r="H274" i="9"/>
  <c r="H273" i="9"/>
  <c r="H272" i="9"/>
  <c r="H271" i="9"/>
  <c r="H270" i="9"/>
  <c r="H268" i="9"/>
  <c r="H267" i="9"/>
  <c r="H266" i="9"/>
  <c r="H264" i="9"/>
  <c r="H263" i="9"/>
  <c r="H262" i="9"/>
  <c r="H261" i="9"/>
  <c r="H260" i="9"/>
  <c r="H259" i="9"/>
  <c r="H258" i="9"/>
  <c r="H257" i="9"/>
  <c r="H256" i="9"/>
  <c r="H255" i="9"/>
  <c r="H254" i="9"/>
  <c r="H253" i="9"/>
  <c r="H252" i="9"/>
  <c r="H251" i="9"/>
  <c r="H250" i="9"/>
  <c r="H249" i="9"/>
  <c r="H248" i="9"/>
  <c r="H247" i="9"/>
  <c r="H246" i="9"/>
  <c r="H245" i="9"/>
  <c r="H244" i="9"/>
  <c r="H243" i="9"/>
  <c r="H242" i="9"/>
  <c r="H241" i="9"/>
  <c r="H240" i="9"/>
  <c r="H239" i="9"/>
  <c r="H238" i="9"/>
  <c r="H237" i="9"/>
  <c r="H236" i="9"/>
  <c r="H235" i="9"/>
  <c r="H234" i="9"/>
  <c r="H233" i="9"/>
  <c r="H232" i="9"/>
  <c r="H231" i="9"/>
  <c r="H230" i="9"/>
  <c r="H229" i="9"/>
  <c r="H228" i="9"/>
  <c r="H227" i="9"/>
  <c r="H226" i="9"/>
  <c r="H225" i="9"/>
  <c r="H224" i="9"/>
  <c r="H223" i="9"/>
  <c r="H222" i="9"/>
  <c r="H221" i="9"/>
  <c r="H220" i="9"/>
  <c r="H219" i="9"/>
  <c r="H218" i="9"/>
  <c r="H217" i="9"/>
  <c r="H216" i="9"/>
  <c r="H215" i="9"/>
  <c r="H214" i="9"/>
  <c r="H213" i="9"/>
  <c r="H212" i="9"/>
  <c r="H211"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5" i="9"/>
  <c r="H94" i="9"/>
  <c r="H93" i="9"/>
  <c r="H92" i="9"/>
  <c r="H91" i="9"/>
  <c r="H90" i="9"/>
  <c r="H89" i="9"/>
  <c r="H88" i="9"/>
  <c r="G87" i="9"/>
  <c r="I319" i="9" s="1"/>
  <c r="J319" i="9" s="1"/>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E48" i="9"/>
  <c r="H47" i="9"/>
  <c r="H46" i="9"/>
  <c r="H45" i="9"/>
  <c r="H44" i="9"/>
  <c r="G43" i="9"/>
  <c r="G313" i="9" s="1"/>
  <c r="E43" i="9"/>
  <c r="H43" i="9" s="1"/>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313" i="9" l="1"/>
  <c r="E313" i="9"/>
  <c r="I318" i="9"/>
  <c r="I325" i="9" s="1"/>
  <c r="I328" i="9" s="1"/>
  <c r="G318" i="9"/>
  <c r="J318" i="9" s="1"/>
  <c r="G325" i="9"/>
  <c r="H87" i="9"/>
  <c r="J325" i="9" l="1"/>
  <c r="G328" i="9"/>
  <c r="K328" i="9" l="1"/>
  <c r="I324" i="8"/>
  <c r="J324" i="8" s="1"/>
  <c r="H324" i="8"/>
  <c r="G324" i="8"/>
  <c r="I323" i="8"/>
  <c r="H323" i="8"/>
  <c r="G323" i="8"/>
  <c r="J323" i="8" s="1"/>
  <c r="I322" i="8"/>
  <c r="H322" i="8"/>
  <c r="G322" i="8"/>
  <c r="J322" i="8" s="1"/>
  <c r="I321" i="8"/>
  <c r="J321" i="8" s="1"/>
  <c r="H321" i="8"/>
  <c r="G321" i="8"/>
  <c r="I320" i="8"/>
  <c r="H320" i="8"/>
  <c r="G320" i="8"/>
  <c r="J320" i="8" s="1"/>
  <c r="I319" i="8"/>
  <c r="H319" i="8"/>
  <c r="G319" i="8"/>
  <c r="J319" i="8" s="1"/>
  <c r="I318" i="8"/>
  <c r="J318" i="8" s="1"/>
  <c r="H318" i="8"/>
  <c r="G318" i="8"/>
  <c r="I317" i="8"/>
  <c r="I325" i="8" s="1"/>
  <c r="I328" i="8" s="1"/>
  <c r="H317" i="8"/>
  <c r="J317" i="8" s="1"/>
  <c r="G317" i="8"/>
  <c r="G325" i="8" s="1"/>
  <c r="H316" i="8"/>
  <c r="G313" i="8"/>
  <c r="F313" i="8"/>
  <c r="E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7" i="8"/>
  <c r="H276" i="8"/>
  <c r="H275" i="8"/>
  <c r="H274" i="8"/>
  <c r="H273" i="8"/>
  <c r="H272" i="8"/>
  <c r="H271" i="8"/>
  <c r="H270" i="8"/>
  <c r="H268" i="8"/>
  <c r="H267" i="8"/>
  <c r="H266"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313" i="8" s="1"/>
  <c r="G328" i="8" l="1"/>
  <c r="J325" i="8"/>
  <c r="J328" i="8"/>
  <c r="H325" i="8"/>
  <c r="H328" i="8" s="1"/>
  <c r="I324" i="7" l="1"/>
  <c r="H324" i="7"/>
  <c r="G324" i="7"/>
  <c r="J324" i="7" s="1"/>
  <c r="I323" i="7"/>
  <c r="H323" i="7"/>
  <c r="G323" i="7"/>
  <c r="J323" i="7" s="1"/>
  <c r="I322" i="7"/>
  <c r="J322" i="7" s="1"/>
  <c r="H322" i="7"/>
  <c r="G322" i="7"/>
  <c r="I321" i="7"/>
  <c r="H321" i="7"/>
  <c r="G321" i="7"/>
  <c r="J321" i="7" s="1"/>
  <c r="I320" i="7"/>
  <c r="H320" i="7"/>
  <c r="G320" i="7"/>
  <c r="J320" i="7" s="1"/>
  <c r="I319" i="7"/>
  <c r="J319" i="7" s="1"/>
  <c r="H319" i="7"/>
  <c r="G319" i="7"/>
  <c r="H318" i="7"/>
  <c r="G318" i="7"/>
  <c r="I317" i="7"/>
  <c r="H317" i="7"/>
  <c r="H325" i="7" s="1"/>
  <c r="H328" i="7" s="1"/>
  <c r="G317" i="7"/>
  <c r="G325" i="7" s="1"/>
  <c r="H316" i="7"/>
  <c r="F313" i="7"/>
  <c r="E313" i="7"/>
  <c r="H312" i="7"/>
  <c r="H311" i="7"/>
  <c r="H310" i="7"/>
  <c r="H309" i="7"/>
  <c r="H308" i="7"/>
  <c r="H307" i="7"/>
  <c r="H306" i="7"/>
  <c r="H305" i="7"/>
  <c r="H304" i="7"/>
  <c r="H303" i="7"/>
  <c r="H302" i="7"/>
  <c r="H301" i="7"/>
  <c r="H300" i="7"/>
  <c r="H299" i="7"/>
  <c r="H298" i="7"/>
  <c r="H297" i="7"/>
  <c r="H296" i="7"/>
  <c r="H295" i="7"/>
  <c r="H294" i="7"/>
  <c r="H293" i="7"/>
  <c r="H292" i="7"/>
  <c r="H291" i="7"/>
  <c r="H290" i="7"/>
  <c r="H289" i="7"/>
  <c r="H288" i="7"/>
  <c r="H287" i="7"/>
  <c r="H286" i="7"/>
  <c r="H285" i="7"/>
  <c r="H284" i="7"/>
  <c r="H283" i="7"/>
  <c r="H282" i="7"/>
  <c r="H281" i="7"/>
  <c r="H280" i="7"/>
  <c r="H279" i="7"/>
  <c r="H277" i="7"/>
  <c r="H276" i="7"/>
  <c r="H275" i="7"/>
  <c r="H274" i="7"/>
  <c r="H273" i="7"/>
  <c r="H272" i="7"/>
  <c r="H271" i="7"/>
  <c r="H270" i="7"/>
  <c r="H268" i="7"/>
  <c r="H267" i="7"/>
  <c r="H266"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H23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G53" i="7"/>
  <c r="H53" i="7" s="1"/>
  <c r="H52" i="7"/>
  <c r="H51" i="7"/>
  <c r="H50" i="7"/>
  <c r="H49" i="7"/>
  <c r="H48" i="7"/>
  <c r="H47" i="7"/>
  <c r="H46" i="7"/>
  <c r="H45" i="7"/>
  <c r="H44" i="7"/>
  <c r="G43" i="7"/>
  <c r="H43" i="7" s="1"/>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313" i="7" s="1"/>
  <c r="G328" i="7" l="1"/>
  <c r="J318" i="7"/>
  <c r="I318" i="7"/>
  <c r="I325" i="7" s="1"/>
  <c r="J325" i="7" s="1"/>
  <c r="J317" i="7"/>
  <c r="G313" i="7"/>
  <c r="J327" i="7" l="1"/>
  <c r="K328" i="7"/>
  <c r="I328" i="7"/>
  <c r="I324" i="6" l="1"/>
  <c r="H324" i="6"/>
  <c r="G324" i="6"/>
  <c r="J324" i="6" s="1"/>
  <c r="I323" i="6"/>
  <c r="H323" i="6"/>
  <c r="G323" i="6"/>
  <c r="J323" i="6" s="1"/>
  <c r="I322" i="6"/>
  <c r="H322" i="6"/>
  <c r="G322" i="6"/>
  <c r="J322" i="6" s="1"/>
  <c r="I321" i="6"/>
  <c r="H321" i="6"/>
  <c r="G321" i="6"/>
  <c r="I320" i="6"/>
  <c r="H320" i="6"/>
  <c r="G320" i="6"/>
  <c r="J320" i="6" s="1"/>
  <c r="H319" i="6"/>
  <c r="G319" i="6"/>
  <c r="H318" i="6"/>
  <c r="G318" i="6"/>
  <c r="I317" i="6"/>
  <c r="H317" i="6"/>
  <c r="G317" i="6"/>
  <c r="H316" i="6"/>
  <c r="F313" i="6"/>
  <c r="E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7" i="6"/>
  <c r="H276" i="6"/>
  <c r="H275" i="6"/>
  <c r="H274" i="6"/>
  <c r="H273" i="6"/>
  <c r="H272" i="6"/>
  <c r="H271" i="6"/>
  <c r="H270" i="6"/>
  <c r="H268" i="6"/>
  <c r="H267" i="6"/>
  <c r="H266"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G84" i="6"/>
  <c r="H84" i="6" s="1"/>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G42" i="6"/>
  <c r="I318" i="6" s="1"/>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J317" i="6" l="1"/>
  <c r="H42" i="6"/>
  <c r="H313" i="6"/>
  <c r="I319" i="6"/>
  <c r="J319" i="6" s="1"/>
  <c r="G325" i="6"/>
  <c r="H325" i="6"/>
  <c r="H328" i="6" s="1"/>
  <c r="J321" i="6"/>
  <c r="J318" i="6"/>
  <c r="G328" i="6"/>
  <c r="G313" i="6"/>
  <c r="I325" i="6" l="1"/>
  <c r="J325" i="6" s="1"/>
  <c r="H325" i="5"/>
  <c r="I324" i="5"/>
  <c r="H324" i="5"/>
  <c r="G324" i="5"/>
  <c r="J324" i="5" s="1"/>
  <c r="I323" i="5"/>
  <c r="H323" i="5"/>
  <c r="G323" i="5"/>
  <c r="J323" i="5" s="1"/>
  <c r="I322" i="5"/>
  <c r="H322" i="5"/>
  <c r="J322" i="5" s="1"/>
  <c r="G322" i="5"/>
  <c r="I321" i="5"/>
  <c r="H321" i="5"/>
  <c r="G321" i="5"/>
  <c r="J321" i="5" s="1"/>
  <c r="I320" i="5"/>
  <c r="H320" i="5"/>
  <c r="G320" i="5"/>
  <c r="J320" i="5" s="1"/>
  <c r="I319" i="5"/>
  <c r="H319" i="5"/>
  <c r="J319" i="5" s="1"/>
  <c r="G319" i="5"/>
  <c r="H318" i="5"/>
  <c r="G318" i="5"/>
  <c r="I317" i="5"/>
  <c r="H317" i="5"/>
  <c r="G317" i="5"/>
  <c r="J317" i="5" s="1"/>
  <c r="H316" i="5"/>
  <c r="F313" i="5"/>
  <c r="E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7" i="5"/>
  <c r="H276" i="5"/>
  <c r="H275" i="5"/>
  <c r="H274" i="5"/>
  <c r="H273" i="5"/>
  <c r="H272" i="5"/>
  <c r="H271" i="5"/>
  <c r="H270" i="5"/>
  <c r="H268" i="5"/>
  <c r="H267" i="5"/>
  <c r="H266"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G42" i="5"/>
  <c r="H42" i="5" s="1"/>
  <c r="H41" i="5"/>
  <c r="H40" i="5"/>
  <c r="H39" i="5"/>
  <c r="H38" i="5"/>
  <c r="H37" i="5"/>
  <c r="G36" i="5"/>
  <c r="G313" i="5" s="1"/>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I328" i="6" l="1"/>
  <c r="I328" i="5"/>
  <c r="H313" i="5"/>
  <c r="I318" i="5"/>
  <c r="I325" i="5" s="1"/>
  <c r="H36" i="5"/>
  <c r="H328" i="5" s="1"/>
  <c r="G325" i="5"/>
  <c r="K328" i="5" l="1"/>
  <c r="G328" i="5"/>
  <c r="J325" i="5"/>
  <c r="J318" i="5"/>
  <c r="I329" i="4" l="1"/>
  <c r="H329" i="4"/>
  <c r="G329" i="4"/>
  <c r="J329" i="4" s="1"/>
  <c r="H328" i="4"/>
  <c r="J328" i="4" s="1"/>
  <c r="G328" i="4"/>
  <c r="I327" i="4"/>
  <c r="H327" i="4"/>
  <c r="G327" i="4"/>
  <c r="J327" i="4" s="1"/>
  <c r="I326" i="4"/>
  <c r="H326" i="4"/>
  <c r="G326" i="4"/>
  <c r="J326" i="4" s="1"/>
  <c r="I325" i="4"/>
  <c r="H325" i="4"/>
  <c r="J325" i="4" s="1"/>
  <c r="G325" i="4"/>
  <c r="I324" i="4"/>
  <c r="I330" i="4" s="1"/>
  <c r="H324" i="4"/>
  <c r="H330" i="4" s="1"/>
  <c r="H333" i="4" s="1"/>
  <c r="G324" i="4"/>
  <c r="J324" i="4" s="1"/>
  <c r="I323" i="4"/>
  <c r="H323" i="4"/>
  <c r="G323" i="4"/>
  <c r="J323" i="4" s="1"/>
  <c r="I322" i="4"/>
  <c r="J322" i="4" s="1"/>
  <c r="H322" i="4"/>
  <c r="G322" i="4"/>
  <c r="H321" i="4"/>
  <c r="G318" i="4"/>
  <c r="F318" i="4"/>
  <c r="E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2" i="4"/>
  <c r="H281" i="4"/>
  <c r="H280" i="4"/>
  <c r="H279" i="4"/>
  <c r="H278" i="4"/>
  <c r="H277" i="4"/>
  <c r="H276" i="4"/>
  <c r="H275" i="4"/>
  <c r="H273" i="4"/>
  <c r="H272" i="4"/>
  <c r="H271" i="4"/>
  <c r="H269" i="4"/>
  <c r="H268" i="4"/>
  <c r="H267" i="4"/>
  <c r="H266" i="4"/>
  <c r="H265" i="4"/>
  <c r="H264" i="4"/>
  <c r="G263" i="4"/>
  <c r="I328" i="4" s="1"/>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I333" i="4" l="1"/>
  <c r="G330" i="4"/>
  <c r="J330" i="4" s="1"/>
  <c r="H263" i="4"/>
  <c r="H318" i="4" s="1"/>
  <c r="J333" i="4" s="1"/>
  <c r="G333" i="4" l="1"/>
  <c r="I326" i="3" l="1"/>
  <c r="J326" i="3" s="1"/>
  <c r="H326" i="3"/>
  <c r="G326" i="3"/>
  <c r="J325" i="3"/>
  <c r="I325" i="3"/>
  <c r="H325" i="3"/>
  <c r="G325" i="3"/>
  <c r="I324" i="3"/>
  <c r="H324" i="3"/>
  <c r="G324" i="3"/>
  <c r="J324" i="3" s="1"/>
  <c r="I323" i="3"/>
  <c r="J323" i="3" s="1"/>
  <c r="H323" i="3"/>
  <c r="G323" i="3"/>
  <c r="J322" i="3"/>
  <c r="I322" i="3"/>
  <c r="H322" i="3"/>
  <c r="G322" i="3"/>
  <c r="H321" i="3"/>
  <c r="G321" i="3"/>
  <c r="G327" i="3" s="1"/>
  <c r="H320" i="3"/>
  <c r="H327" i="3" s="1"/>
  <c r="G320" i="3"/>
  <c r="J319" i="3"/>
  <c r="I319" i="3"/>
  <c r="H319" i="3"/>
  <c r="G319" i="3"/>
  <c r="H318" i="3"/>
  <c r="F315" i="3"/>
  <c r="E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79" i="3"/>
  <c r="H278" i="3"/>
  <c r="H277" i="3"/>
  <c r="H276" i="3"/>
  <c r="H275" i="3"/>
  <c r="H274" i="3"/>
  <c r="H273" i="3"/>
  <c r="H272" i="3"/>
  <c r="H270" i="3"/>
  <c r="H269" i="3"/>
  <c r="H268"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G103" i="3"/>
  <c r="H102" i="3"/>
  <c r="H101" i="3"/>
  <c r="H100" i="3"/>
  <c r="G100" i="3"/>
  <c r="H99" i="3"/>
  <c r="H98" i="3"/>
  <c r="H97" i="3"/>
  <c r="H96" i="3"/>
  <c r="H95" i="3"/>
  <c r="H94" i="3"/>
  <c r="H93" i="3"/>
  <c r="H92" i="3"/>
  <c r="G91" i="3"/>
  <c r="H91" i="3" s="1"/>
  <c r="H90" i="3"/>
  <c r="H89" i="3"/>
  <c r="H88" i="3"/>
  <c r="G87" i="3"/>
  <c r="H87" i="3" s="1"/>
  <c r="H86" i="3"/>
  <c r="H85" i="3"/>
  <c r="H84" i="3"/>
  <c r="H83" i="3"/>
  <c r="H82" i="3"/>
  <c r="H81" i="3"/>
  <c r="H80" i="3"/>
  <c r="H79" i="3"/>
  <c r="H78" i="3"/>
  <c r="H77" i="3"/>
  <c r="H76" i="3"/>
  <c r="H75" i="3"/>
  <c r="H74" i="3"/>
  <c r="H73" i="3"/>
  <c r="H72" i="3"/>
  <c r="H71" i="3"/>
  <c r="H70" i="3"/>
  <c r="H69" i="3"/>
  <c r="H68" i="3"/>
  <c r="H67" i="3"/>
  <c r="H66" i="3"/>
  <c r="H65" i="3"/>
  <c r="H64" i="3"/>
  <c r="H63" i="3"/>
  <c r="H62" i="3"/>
  <c r="H61" i="3"/>
  <c r="H60" i="3"/>
  <c r="G60" i="3"/>
  <c r="H59" i="3"/>
  <c r="H58" i="3"/>
  <c r="G58" i="3"/>
  <c r="H57" i="3"/>
  <c r="H56" i="3"/>
  <c r="G55" i="3"/>
  <c r="H55" i="3" s="1"/>
  <c r="H54" i="3"/>
  <c r="H53" i="3"/>
  <c r="H52" i="3"/>
  <c r="G52" i="3"/>
  <c r="H51" i="3"/>
  <c r="H50" i="3"/>
  <c r="H49" i="3"/>
  <c r="H48" i="3"/>
  <c r="H47" i="3"/>
  <c r="H46" i="3"/>
  <c r="H45" i="3"/>
  <c r="H44" i="3"/>
  <c r="G43" i="3"/>
  <c r="I320" i="3" s="1"/>
  <c r="J320" i="3" s="1"/>
  <c r="H42" i="3"/>
  <c r="H41" i="3"/>
  <c r="H40" i="3"/>
  <c r="H39" i="3"/>
  <c r="H38" i="3"/>
  <c r="H37" i="3"/>
  <c r="H36" i="3"/>
  <c r="G36" i="3"/>
  <c r="H35" i="3"/>
  <c r="H34" i="3"/>
  <c r="H33" i="3"/>
  <c r="H32" i="3"/>
  <c r="H31" i="3"/>
  <c r="H30" i="3"/>
  <c r="G30" i="3"/>
  <c r="H29" i="3"/>
  <c r="G29" i="3"/>
  <c r="H28" i="3"/>
  <c r="H27" i="3"/>
  <c r="G27" i="3"/>
  <c r="G26" i="3"/>
  <c r="G315" i="3" s="1"/>
  <c r="H25" i="3"/>
  <c r="H24" i="3"/>
  <c r="H23" i="3"/>
  <c r="H22" i="3"/>
  <c r="H21" i="3"/>
  <c r="H20" i="3"/>
  <c r="H19" i="3"/>
  <c r="H18" i="3"/>
  <c r="H17" i="3"/>
  <c r="H16" i="3"/>
  <c r="H15" i="3"/>
  <c r="H14" i="3"/>
  <c r="H13" i="3"/>
  <c r="H12" i="3"/>
  <c r="H11" i="3"/>
  <c r="H10" i="3"/>
  <c r="H9" i="3"/>
  <c r="H8" i="3"/>
  <c r="H7" i="3"/>
  <c r="H6" i="3"/>
  <c r="I330" i="3" l="1"/>
  <c r="I327" i="3"/>
  <c r="J327" i="3" s="1"/>
  <c r="H330" i="3"/>
  <c r="H26" i="3"/>
  <c r="H315" i="3" s="1"/>
  <c r="K330" i="3" s="1"/>
  <c r="I321" i="3"/>
  <c r="J321" i="3"/>
  <c r="H43" i="3"/>
  <c r="G330" i="3"/>
  <c r="I325" i="2" l="1"/>
  <c r="H325" i="2"/>
  <c r="G325" i="2"/>
  <c r="J325" i="2" s="1"/>
  <c r="I324" i="2"/>
  <c r="H324" i="2"/>
  <c r="G324" i="2"/>
  <c r="J324" i="2" s="1"/>
  <c r="I323" i="2"/>
  <c r="H323" i="2"/>
  <c r="G323" i="2"/>
  <c r="J323" i="2" s="1"/>
  <c r="I322" i="2"/>
  <c r="H322" i="2"/>
  <c r="G322" i="2"/>
  <c r="J322" i="2" s="1"/>
  <c r="I321" i="2"/>
  <c r="H321" i="2"/>
  <c r="G321" i="2"/>
  <c r="J321" i="2" s="1"/>
  <c r="I320" i="2"/>
  <c r="H320" i="2"/>
  <c r="H326" i="2" s="1"/>
  <c r="G320" i="2"/>
  <c r="J320" i="2" s="1"/>
  <c r="H319" i="2"/>
  <c r="G319" i="2"/>
  <c r="J319" i="2" s="1"/>
  <c r="I318" i="2"/>
  <c r="H318" i="2"/>
  <c r="G318" i="2"/>
  <c r="J318" i="2" s="1"/>
  <c r="H317" i="2"/>
  <c r="G314" i="2"/>
  <c r="F314" i="2"/>
  <c r="E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8" i="2"/>
  <c r="H277" i="2"/>
  <c r="H276" i="2"/>
  <c r="H275" i="2"/>
  <c r="H274" i="2"/>
  <c r="H273" i="2"/>
  <c r="H272" i="2"/>
  <c r="H271" i="2"/>
  <c r="H269" i="2"/>
  <c r="H268" i="2"/>
  <c r="H267"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G45" i="2"/>
  <c r="I319" i="2" s="1"/>
  <c r="I326" i="2" s="1"/>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314" i="2" l="1"/>
  <c r="I329" i="2"/>
  <c r="H329" i="2"/>
  <c r="H45" i="2"/>
  <c r="G326" i="2"/>
  <c r="G329" i="2" l="1"/>
  <c r="J326" i="2"/>
  <c r="K329" i="2"/>
  <c r="I325" i="1" l="1"/>
  <c r="H325" i="1"/>
  <c r="G325" i="1"/>
  <c r="J325" i="1" s="1"/>
  <c r="I324" i="1"/>
  <c r="H324" i="1"/>
  <c r="G324" i="1"/>
  <c r="J324" i="1" s="1"/>
  <c r="I323" i="1"/>
  <c r="H323" i="1"/>
  <c r="J323" i="1" s="1"/>
  <c r="G323" i="1"/>
  <c r="I322" i="1"/>
  <c r="H322" i="1"/>
  <c r="G322" i="1"/>
  <c r="J322" i="1" s="1"/>
  <c r="I321" i="1"/>
  <c r="H321" i="1"/>
  <c r="G321" i="1"/>
  <c r="J321" i="1" s="1"/>
  <c r="I320" i="1"/>
  <c r="I326" i="1" s="1"/>
  <c r="H320" i="1"/>
  <c r="J320" i="1" s="1"/>
  <c r="G320" i="1"/>
  <c r="I319" i="1"/>
  <c r="H319" i="1"/>
  <c r="G319" i="1"/>
  <c r="J319" i="1" s="1"/>
  <c r="I318" i="1"/>
  <c r="H318" i="1"/>
  <c r="G318" i="1"/>
  <c r="J318" i="1" s="1"/>
  <c r="H317" i="1"/>
  <c r="G314" i="1"/>
  <c r="F314" i="1"/>
  <c r="E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314" i="1" s="1"/>
  <c r="H15" i="1"/>
  <c r="H14" i="1"/>
  <c r="H13" i="1"/>
  <c r="H12" i="1"/>
  <c r="H11" i="1"/>
  <c r="H10" i="1"/>
  <c r="H9" i="1"/>
  <c r="H8" i="1"/>
  <c r="H7" i="1"/>
  <c r="H6" i="1"/>
  <c r="I329" i="1" l="1"/>
  <c r="H326" i="1"/>
  <c r="H329" i="1" s="1"/>
  <c r="G326" i="1"/>
  <c r="G329" i="1" l="1"/>
  <c r="J326" i="1"/>
  <c r="K3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E44B5DC5-0DD5-4020-BB12-392B09BC1E52}">
      <text>
        <r>
          <rPr>
            <b/>
            <sz val="9"/>
            <color indexed="81"/>
            <rFont val="Tahoma"/>
            <family val="2"/>
          </rPr>
          <t>Marilyn Cárdenas Mora:</t>
        </r>
        <r>
          <rPr>
            <sz val="9"/>
            <color indexed="81"/>
            <rFont val="Tahoma"/>
            <family val="2"/>
          </rPr>
          <t xml:space="preserve">
No puede sobrepasar el monto asignado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2ED52547-2D49-44D9-A5C3-C73965D5E6D1}">
      <text>
        <r>
          <rPr>
            <b/>
            <sz val="9"/>
            <color indexed="81"/>
            <rFont val="Tahoma"/>
            <family val="2"/>
          </rPr>
          <t>Marilyn Cárdenas Mora:</t>
        </r>
        <r>
          <rPr>
            <sz val="9"/>
            <color indexed="81"/>
            <rFont val="Tahoma"/>
            <family val="2"/>
          </rPr>
          <t xml:space="preserve">
No puede sobrepasar el monto asignado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7CFFF0B9-D081-48D1-BF1D-86178BCD1925}">
      <text>
        <r>
          <rPr>
            <b/>
            <sz val="9"/>
            <color indexed="81"/>
            <rFont val="Tahoma"/>
            <family val="2"/>
          </rPr>
          <t>Marilyn Cárdenas Mora:</t>
        </r>
        <r>
          <rPr>
            <sz val="9"/>
            <color indexed="81"/>
            <rFont val="Tahoma"/>
            <family val="2"/>
          </rPr>
          <t xml:space="preserve">
No puede sobrepasar el monto asignado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FFCFCD4B-3BEB-4E74-AD0B-1F64E29DA64B}">
      <text>
        <r>
          <rPr>
            <b/>
            <sz val="9"/>
            <color indexed="81"/>
            <rFont val="Tahoma"/>
            <family val="2"/>
          </rPr>
          <t>Marilyn Cárdenas Mora:</t>
        </r>
        <r>
          <rPr>
            <sz val="9"/>
            <color indexed="81"/>
            <rFont val="Tahoma"/>
            <family val="2"/>
          </rPr>
          <t xml:space="preserve">
No puede sobrepasar el monto asignado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B209AE07-63BB-4564-A555-A90FABD14742}">
      <text>
        <r>
          <rPr>
            <b/>
            <sz val="9"/>
            <color indexed="81"/>
            <rFont val="Tahoma"/>
            <family val="2"/>
          </rPr>
          <t>Marilyn Cárdenas Mora:</t>
        </r>
        <r>
          <rPr>
            <sz val="9"/>
            <color indexed="81"/>
            <rFont val="Tahoma"/>
            <family val="2"/>
          </rPr>
          <t xml:space="preserve">
No puede sobrepasar el monto asignado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9C4416C1-D84B-448F-80B4-0B76C15D8F60}">
      <text>
        <r>
          <rPr>
            <b/>
            <sz val="9"/>
            <color indexed="81"/>
            <rFont val="Tahoma"/>
            <family val="2"/>
          </rPr>
          <t>Marilyn Cárdenas Mora:</t>
        </r>
        <r>
          <rPr>
            <sz val="9"/>
            <color indexed="81"/>
            <rFont val="Tahoma"/>
            <family val="2"/>
          </rPr>
          <t xml:space="preserve">
No puede sobrepasar el monto asignado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405BE41A-4E91-4140-BA39-C25D811C5001}">
      <text>
        <r>
          <rPr>
            <b/>
            <sz val="9"/>
            <color indexed="81"/>
            <rFont val="Tahoma"/>
            <family val="2"/>
          </rPr>
          <t>Marilyn Cárdenas Mora:</t>
        </r>
        <r>
          <rPr>
            <sz val="9"/>
            <color indexed="81"/>
            <rFont val="Tahoma"/>
            <family val="2"/>
          </rPr>
          <t xml:space="preserve">
No puede sobrepasar el monto asignado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Marilyn Cárdenas Mora</author>
    <author>Vanessa Córdoba</author>
  </authors>
  <commentList>
    <comment ref="F5" authorId="0" shapeId="0" xr:uid="{3DC4F79A-BB12-4687-9290-4AC2278FB93B}">
      <text>
        <r>
          <rPr>
            <b/>
            <sz val="9"/>
            <color indexed="81"/>
            <rFont val="Tahoma"/>
            <family val="2"/>
          </rPr>
          <t>Marilyn Cárdenas Mora:</t>
        </r>
        <r>
          <rPr>
            <sz val="9"/>
            <color indexed="81"/>
            <rFont val="Tahoma"/>
            <family val="2"/>
          </rPr>
          <t xml:space="preserve">
No puede sobrepasar el monto asignado
</t>
        </r>
      </text>
    </comment>
    <comment ref="F20" authorId="1" shapeId="0" xr:uid="{46470CE9-D389-4827-8AD9-9FF41B82F1AF}">
      <text>
        <r>
          <rPr>
            <b/>
            <sz val="9"/>
            <color indexed="81"/>
            <rFont val="Tahoma"/>
            <family val="2"/>
          </rPr>
          <t>Vanessa Córdoba:</t>
        </r>
        <r>
          <rPr>
            <sz val="9"/>
            <color indexed="81"/>
            <rFont val="Tahoma"/>
            <family val="2"/>
          </rPr>
          <t xml:space="preserve">
Alquiler de la casa TNT </t>
        </r>
      </text>
    </comment>
    <comment ref="F22" authorId="1" shapeId="0" xr:uid="{8B0DE037-3F83-4A43-BB80-ABE95B1B1CC5}">
      <text>
        <r>
          <rPr>
            <b/>
            <sz val="9"/>
            <color indexed="81"/>
            <rFont val="Tahoma"/>
            <family val="2"/>
          </rPr>
          <t>Vanessa Córdoba:</t>
        </r>
        <r>
          <rPr>
            <sz val="9"/>
            <color indexed="81"/>
            <rFont val="Tahoma"/>
            <family val="2"/>
          </rPr>
          <t xml:space="preserve">
Mantenimiento de contrato de arrendamiento de los equipos de computo </t>
        </r>
      </text>
    </comment>
    <comment ref="F26" authorId="1" shapeId="0" xr:uid="{C9631880-446F-4858-AE4C-50C8AA2462AA}">
      <text>
        <r>
          <rPr>
            <b/>
            <sz val="9"/>
            <color indexed="81"/>
            <rFont val="Tahoma"/>
            <family val="2"/>
          </rPr>
          <t>Vanessa Córdoba:</t>
        </r>
        <r>
          <rPr>
            <sz val="9"/>
            <color indexed="81"/>
            <rFont val="Tahoma"/>
            <family val="2"/>
          </rPr>
          <t xml:space="preserve">
Proyección de consumo de agua y servicio de alcantarillado </t>
        </r>
      </text>
    </comment>
    <comment ref="C54" authorId="1" shapeId="0" xr:uid="{4400B276-C2BE-44EA-9E4C-CB4C0743CF4F}">
      <text>
        <r>
          <rPr>
            <b/>
            <sz val="9"/>
            <color indexed="81"/>
            <rFont val="Tahoma"/>
            <family val="2"/>
          </rPr>
          <t>Vanessa Córdoba:</t>
        </r>
        <r>
          <rPr>
            <sz val="9"/>
            <color indexed="81"/>
            <rFont val="Tahoma"/>
            <family val="2"/>
          </rPr>
          <t xml:space="preserve">
pintura de la puerta esclusa con tipo de pintura anticorrosivay puertas negras de la aduana</t>
        </r>
      </text>
    </comment>
    <comment ref="F153" authorId="1" shapeId="0" xr:uid="{05C3323F-0A83-42B0-B5F3-89B75D5E29AD}">
      <text>
        <r>
          <rPr>
            <b/>
            <sz val="9"/>
            <color indexed="81"/>
            <rFont val="Tahoma"/>
            <family val="2"/>
          </rPr>
          <t>Vanessa Córdoba:</t>
        </r>
        <r>
          <rPr>
            <sz val="9"/>
            <color indexed="81"/>
            <rFont val="Tahoma"/>
            <family val="2"/>
          </rPr>
          <t xml:space="preserve">
Mantenimiento de edificio, luz de la fachada y cambio de adoquines </t>
        </r>
      </text>
    </comment>
    <comment ref="F257" authorId="1" shapeId="0" xr:uid="{A01B2A65-BD15-41F3-890F-E9DC61A318AD}">
      <text>
        <r>
          <rPr>
            <b/>
            <sz val="9"/>
            <color indexed="81"/>
            <rFont val="Tahoma"/>
            <family val="2"/>
          </rPr>
          <t>Vanessa Córdoba:</t>
        </r>
        <r>
          <rPr>
            <sz val="9"/>
            <color indexed="81"/>
            <rFont val="Tahoma"/>
            <family val="2"/>
          </rPr>
          <t xml:space="preserve">
Premios Nacionales, Ley de salvamento y Concurso Dramaturgia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87BF7EC5-E43E-40CD-98F4-4801E7072FD4}">
      <text>
        <r>
          <rPr>
            <b/>
            <sz val="9"/>
            <color indexed="81"/>
            <rFont val="Tahoma"/>
            <family val="2"/>
          </rPr>
          <t>Marilyn Cárdenas Mora:</t>
        </r>
        <r>
          <rPr>
            <sz val="9"/>
            <color indexed="81"/>
            <rFont val="Tahoma"/>
            <family val="2"/>
          </rPr>
          <t xml:space="preserve">
No puede sobrepasar el monto asignado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A0CA5445-FF64-4063-B14D-B60460238752}">
      <text>
        <r>
          <rPr>
            <b/>
            <sz val="9"/>
            <color indexed="81"/>
            <rFont val="Tahoma"/>
            <family val="2"/>
          </rPr>
          <t>Marilyn Cárdenas Mora:</t>
        </r>
        <r>
          <rPr>
            <sz val="9"/>
            <color indexed="81"/>
            <rFont val="Tahoma"/>
            <family val="2"/>
          </rPr>
          <t xml:space="preserve">
No puede sobrepasar el monto asignado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8AC95497-F37A-463A-BD0D-240BFB5E834D}">
      <text>
        <r>
          <rPr>
            <b/>
            <sz val="9"/>
            <color indexed="81"/>
            <rFont val="Tahoma"/>
            <family val="2"/>
          </rPr>
          <t>Marilyn Cárdenas Mora:</t>
        </r>
        <r>
          <rPr>
            <sz val="9"/>
            <color indexed="81"/>
            <rFont val="Tahoma"/>
            <family val="2"/>
          </rPr>
          <t xml:space="preserve">
No puede sobrepasar el monto asignado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989DB1EB-26A6-46A5-B35D-A3EE6926E783}">
      <text>
        <r>
          <rPr>
            <b/>
            <sz val="9"/>
            <color indexed="81"/>
            <rFont val="Tahoma"/>
            <family val="2"/>
          </rPr>
          <t>Marilyn Cárdenas Mora:</t>
        </r>
        <r>
          <rPr>
            <sz val="9"/>
            <color indexed="81"/>
            <rFont val="Tahoma"/>
            <family val="2"/>
          </rPr>
          <t xml:space="preserve">
No puede sobrepasar el monto asignado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364DB046-BB3B-4080-A3FA-A26FB08E99DB}">
      <text>
        <r>
          <rPr>
            <b/>
            <sz val="9"/>
            <color indexed="81"/>
            <rFont val="Tahoma"/>
            <family val="2"/>
          </rPr>
          <t>Marilyn Cárdenas Mora:</t>
        </r>
        <r>
          <rPr>
            <sz val="9"/>
            <color indexed="81"/>
            <rFont val="Tahoma"/>
            <family val="2"/>
          </rPr>
          <t xml:space="preserve">
No puede sobrepasar el monto asignado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tc={3FC959FA-3CC0-4719-9F63-DEC785447C8D}</author>
  </authors>
  <commentList>
    <comment ref="G91" authorId="0" shapeId="0" xr:uid="{3FC959FA-3CC0-4719-9F63-DEC785447C8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quería aumentar en 28500000 y se esta dejando 19951790 para poder utilizar 8548210</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3820C625-0EE8-459D-94CB-7A8630612A78}">
      <text>
        <r>
          <rPr>
            <b/>
            <sz val="9"/>
            <color indexed="81"/>
            <rFont val="Tahoma"/>
            <family val="2"/>
          </rPr>
          <t>Marilyn Cárdenas Mora:</t>
        </r>
        <r>
          <rPr>
            <sz val="9"/>
            <color indexed="81"/>
            <rFont val="Tahoma"/>
            <family val="2"/>
          </rPr>
          <t xml:space="preserve">
No puede sobrepasar el monto asignado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FAECE2CE-34BC-4F5B-A6CF-24742B9D5A32}">
      <text>
        <r>
          <rPr>
            <b/>
            <sz val="9"/>
            <color indexed="81"/>
            <rFont val="Tahoma"/>
            <family val="2"/>
          </rPr>
          <t>Marilyn Cárdenas Mora:</t>
        </r>
        <r>
          <rPr>
            <sz val="9"/>
            <color indexed="81"/>
            <rFont val="Tahoma"/>
            <family val="2"/>
          </rPr>
          <t xml:space="preserve">
No puede sobrepasar el monto asignado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A7920A35-E155-4DD8-9005-1D5CEEE181BE}">
      <text>
        <r>
          <rPr>
            <b/>
            <sz val="9"/>
            <color indexed="81"/>
            <rFont val="Tahoma"/>
            <family val="2"/>
          </rPr>
          <t>Marilyn Cárdenas Mora:</t>
        </r>
        <r>
          <rPr>
            <sz val="9"/>
            <color indexed="81"/>
            <rFont val="Tahoma"/>
            <family val="2"/>
          </rPr>
          <t xml:space="preserve">
No puede sobrepasar el monto asignado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D0A89804-8FF4-43A8-94E2-DDB18DCE0A79}">
      <text>
        <r>
          <rPr>
            <b/>
            <sz val="9"/>
            <color rgb="FF000000"/>
            <rFont val="Tahoma"/>
            <family val="2"/>
          </rPr>
          <t>Marilyn Cárdenas Mora:</t>
        </r>
        <r>
          <rPr>
            <sz val="9"/>
            <color rgb="FF000000"/>
            <rFont val="Tahoma"/>
            <family val="2"/>
          </rPr>
          <t xml:space="preserve">
</t>
        </r>
        <r>
          <rPr>
            <sz val="9"/>
            <color rgb="FF000000"/>
            <rFont val="Tahoma"/>
            <family val="2"/>
          </rPr>
          <t xml:space="preserve">No puede sobrepasar el monto asignado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97D0AA11-978D-4C13-BCF5-6B05ED52F829}">
      <text>
        <r>
          <rPr>
            <b/>
            <sz val="9"/>
            <color indexed="81"/>
            <rFont val="Tahoma"/>
            <family val="2"/>
          </rPr>
          <t>Marilyn Cárdenas Mora:</t>
        </r>
        <r>
          <rPr>
            <sz val="9"/>
            <color indexed="81"/>
            <rFont val="Tahoma"/>
            <family val="2"/>
          </rPr>
          <t xml:space="preserve">
No puede sobrepasar el monto asignado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Marilyn Cárdenas Mora</author>
  </authors>
  <commentList>
    <comment ref="H5" authorId="0" shapeId="0" xr:uid="{CC60D3AA-2627-4E92-B624-6955696F41B0}">
      <text>
        <r>
          <rPr>
            <b/>
            <sz val="9"/>
            <color indexed="81"/>
            <rFont val="Tahoma"/>
            <family val="2"/>
          </rPr>
          <t>Marilyn Cárdenas Mora:</t>
        </r>
        <r>
          <rPr>
            <sz val="9"/>
            <color indexed="81"/>
            <rFont val="Tahoma"/>
            <family val="2"/>
          </rPr>
          <t xml:space="preserve">
No puede sobrepasar el monto asignado
</t>
        </r>
      </text>
    </comment>
  </commentList>
</comments>
</file>

<file path=xl/sharedStrings.xml><?xml version="1.0" encoding="utf-8"?>
<sst xmlns="http://schemas.openxmlformats.org/spreadsheetml/2006/main" count="18683" uniqueCount="1578">
  <si>
    <t>Programa:</t>
  </si>
  <si>
    <t>749-00 Actividades Centrales</t>
  </si>
  <si>
    <t>SUBPROGRAMA:</t>
  </si>
  <si>
    <t xml:space="preserve"> - No Aplica-</t>
  </si>
  <si>
    <t>DEBE COINCIDIR CON LOS FORMULARIOS DEL MH</t>
  </si>
  <si>
    <t>ANTEPROYECTO DE PRESUPUESTO 2025</t>
  </si>
  <si>
    <t>CONTRATACIÓN NUEVA</t>
  </si>
  <si>
    <t>CONTRATACIÓN VIGENTE</t>
  </si>
  <si>
    <t>PARTIDA</t>
  </si>
  <si>
    <t>GRUPO</t>
  </si>
  <si>
    <t>SUBPARTIDA</t>
  </si>
  <si>
    <t>DESCRIPCIÓN</t>
  </si>
  <si>
    <t>LEY ESPECÍFICA
(En caso que aplique)</t>
  </si>
  <si>
    <t>LEY DE SALVAMENTO</t>
  </si>
  <si>
    <t>PROYECCIÓN DEL GASTO</t>
  </si>
  <si>
    <t>TOTAL</t>
  </si>
  <si>
    <t>COLETILLA 
(Debe indicarse el fin específico del gasto)</t>
  </si>
  <si>
    <t>(Marque con X)</t>
  </si>
  <si>
    <t>OBJETO CONTRACTUAL</t>
  </si>
  <si>
    <t>Indique el # de Contrato</t>
  </si>
  <si>
    <t>0.01.01</t>
  </si>
  <si>
    <t xml:space="preserve">Sueldos para cargos fijos </t>
  </si>
  <si>
    <t>0.01.05</t>
  </si>
  <si>
    <t xml:space="preserve">Suplencias </t>
  </si>
  <si>
    <t>0.02.01</t>
  </si>
  <si>
    <t>Tiempo extraordinario</t>
  </si>
  <si>
    <t>0.03.01</t>
  </si>
  <si>
    <t>Retribución por años servidos</t>
  </si>
  <si>
    <t>0.03.02</t>
  </si>
  <si>
    <t>Restricción al ejercicio liberal de la profesión</t>
  </si>
  <si>
    <t>0.03.03</t>
  </si>
  <si>
    <t>Decimotercer mes</t>
  </si>
  <si>
    <t>0.03.04</t>
  </si>
  <si>
    <t>Salario escolar</t>
  </si>
  <si>
    <t>0.03.99</t>
  </si>
  <si>
    <t>Otros incentivos salariales</t>
  </si>
  <si>
    <t>0.04.01</t>
  </si>
  <si>
    <t>Contribución Patronal al Seguro de Salud de la Caja Costarricense de Seguro Social</t>
  </si>
  <si>
    <t>(CONTRIBUCIÓN PATRONAL SEGURO DE SALUD, SEGÚN LEY No. 17 DEL 22 DE OCTUBRE DE 1943, LEY CONSTITUTIVA DE LA C.C.S.S. Y REGLAMENTO No. 7082 DEL 03 DE DICIEMBRE DE 1996 Y SUS REFORMAS).
Céd. Jur 4-000-042147</t>
  </si>
  <si>
    <t>0.04.05</t>
  </si>
  <si>
    <t>Contribución Patronal al Banco Popular y de Desarrollo  Comunal</t>
  </si>
  <si>
    <t>(SEGÚN LEY No. 4351 DEL 11 DE JULIO DE 1969, LEY ORGÁNICA DEL B.P.D.C.).
Céd. Jur 4-000-042152</t>
  </si>
  <si>
    <t>0.05.01</t>
  </si>
  <si>
    <t xml:space="preserve">Contribución Patronal al Seguro de Pensiones de la Caja Costarricense de Seguro Social  </t>
  </si>
  <si>
    <t>(CONTRIBUCIÓN PATRONAL SEGURO DE PENSIONES, SEGÚN LEY No. 17 DEL 22 DE OCTUBRE DE 1943, LEY CONSTITUTIVA DE LA C.C.S.S. Y REGLAMENTO No. 6898 DEL 07 DE FEBRERO DE 1995 Y SUS REFORMAS).
Céd. Jur 4-000-042147</t>
  </si>
  <si>
    <t>0.05.02</t>
  </si>
  <si>
    <t xml:space="preserve">Aporte Patronal al Régimen Obligatorio de Pensiones  Complementarias </t>
  </si>
  <si>
    <t>(APORTE PATRONAL AL RÉGIMEN DE PENSIONES, SEGÚN LEY DE PROTECCIÓN AL TRABAJADOR No. 7983 DEL 16 DE FEBRERO DEL 2000).
Céd. Jur 4-000-042147</t>
  </si>
  <si>
    <t>0.05.03</t>
  </si>
  <si>
    <t xml:space="preserve">Aporte Patronal al Fondo de Capitalización Laboral </t>
  </si>
  <si>
    <t>(APORTE PATRONAL AL FONDO DE CAPITALIZACIÓN LABORAL, SEGÚN LEY DE PROTECCIÓN AL TRABAJADOR No. 7983 DEL 16 DE FEBRERO DEL 2000).
Céd. Jur 4-000-042147</t>
  </si>
  <si>
    <t>0.05.05</t>
  </si>
  <si>
    <t>Contribución Patronal a otros fondos administrados por entes privados (ASODNN)</t>
  </si>
  <si>
    <t xml:space="preserve">(APORTE PATRONAL A LA ASOCIACION DE EMPLEADOS DEL MINISTERIO DE CULTURA Y JUVENTUD-ASEMICULTURA-SEGUN LEY N°6970 DEL 18/11/2010).
</t>
  </si>
  <si>
    <t>1.01</t>
  </si>
  <si>
    <t>1.01.01</t>
  </si>
  <si>
    <t>Alquiler de edificios, locales y terrenos</t>
  </si>
  <si>
    <t xml:space="preserve"> </t>
  </si>
  <si>
    <t>1.01.02</t>
  </si>
  <si>
    <t>Alquiler de maquinaria, equipo y mobiliario</t>
  </si>
  <si>
    <t>1.01.03</t>
  </si>
  <si>
    <t>Alquiler de equipo de cómputo</t>
  </si>
  <si>
    <t>2023LE-000011-0008000001</t>
  </si>
  <si>
    <t>ARRENDAMIENTO DE EQUIPO DE CÓMPUTO PARA LA ADMINISTRACIÓN CENTRAL DEL MINISTERIO DE CULTURA Y JUVENTUD.</t>
  </si>
  <si>
    <t>1.01.04</t>
  </si>
  <si>
    <t>Alquileres y derechos para telecomunicaciones</t>
  </si>
  <si>
    <t>1.01.99</t>
  </si>
  <si>
    <t>Otros alquileres</t>
  </si>
  <si>
    <t>1.02</t>
  </si>
  <si>
    <t>1.02.01</t>
  </si>
  <si>
    <t xml:space="preserve">Servicio de agua y alcantarillado </t>
  </si>
  <si>
    <t>1.02.02</t>
  </si>
  <si>
    <t>Servicio de energía eléctrica</t>
  </si>
  <si>
    <t>1.02.03</t>
  </si>
  <si>
    <t>Servicio de correo</t>
  </si>
  <si>
    <t>1.02.04</t>
  </si>
  <si>
    <t>Servicio de telecomunicaciones</t>
  </si>
  <si>
    <t>2023PX-000037-0008000001 / 2024PX-000001-0008000001</t>
  </si>
  <si>
    <t>MIGRACIÓN A SICOP DE LOS SERVICIOS VIGENTES DE TELEFONIA E INTERNET / MIGRACIÓN A SICOP DE LOS SERVICIOS VIGENTES DE INTERNET.</t>
  </si>
  <si>
    <t>1.02.99</t>
  </si>
  <si>
    <t xml:space="preserve">Otros servicios básicos </t>
  </si>
  <si>
    <t>2022CD-000171-0008000001 / 2023LD-000147-0008000001</t>
  </si>
  <si>
    <t>SERVICIOS DE RECOLECCIÓN, TRASLADO, TRATAMIENTO Y DISPOSICIÓN FINAL DE DESECHOS BIOINFECCIOSOS PARA EL CONSULTORIO MEDICO INSTITUCIONAL, MCJ / GESTIÓN DE RESIDUOS ESPECIALES.</t>
  </si>
  <si>
    <t>1.03</t>
  </si>
  <si>
    <t>1.03.01</t>
  </si>
  <si>
    <t xml:space="preserve">Información </t>
  </si>
  <si>
    <t>X</t>
  </si>
  <si>
    <t>ROTULACIÓN GENERAL EDIFICIOS DEL MINISTERIO DE CULTURA Y JUVENTUD (OFICINAS, EDIFICIOS, CARROS, ENTRE OTROS).</t>
  </si>
  <si>
    <t>2021CD-000001-0008000001</t>
  </si>
  <si>
    <t>CONTRATACIÓN SERVICIO DE PUBLICACIONES EN EL DIARIO OFICIAL LA GACETA- IMPRENTA NACIONAL.</t>
  </si>
  <si>
    <t>1.03.02</t>
  </si>
  <si>
    <t>Publicidad y propaganda</t>
  </si>
  <si>
    <t>CONTRATACIÓN DE PAUTAS PUBLICITARIAS Y MATERIALES DE COMUNICACIÓN PARA DIVULGAR INICIATIVAS, PROYECTOS Y ESFUERZOS QUE REALIZA EL MINISTERIO DE CULTURA Y JUVENTUD EN BENEFICIO DE LA CIUDADANÍA, PARA LA PROMOCIÓN Y EJERCICIO DE LOS DERECHOS CULTURALES EN TODO EL PAÍS.</t>
  </si>
  <si>
    <t>1.03.03</t>
  </si>
  <si>
    <t>Impresión, encuadernación y otros</t>
  </si>
  <si>
    <t>MATERIAL INFORMATIVO DEL COLEGIO DE COSTA RICA, ENTRE OTROS.</t>
  </si>
  <si>
    <t>1.03.04</t>
  </si>
  <si>
    <t>Transporte de bienes</t>
  </si>
  <si>
    <t>1.03.05</t>
  </si>
  <si>
    <t>Servicios aduaneros</t>
  </si>
  <si>
    <t>1.03.06</t>
  </si>
  <si>
    <t>Comisiones y gastos por servicios financieros y comerciales</t>
  </si>
  <si>
    <t>2022CD-000047-0009100001</t>
  </si>
  <si>
    <t>SERVICIO PARA EL SUMINISTRO DE LA PLATAFORMA TECNOLÓGICA PARA EL FUNCIONAMIENTO DEL SISTEMA DIGITAL UNIFICADO EN EL MODELO SAAS (DTIC 132-00-02).</t>
  </si>
  <si>
    <t>1.03.07</t>
  </si>
  <si>
    <t>Servicios de transferencia electrónica de información</t>
  </si>
  <si>
    <t>SERVICIO MANTENIMIENTO PREVENTIVO CORRECTIVO SOPORTE EQUIPO. DE VIDEO VIGILANCIA COMUNICACIÓN INSTALADOS EN EL CENTRO NACIONAL DE LA CULTURA Y COMPLEJO CULTURAL ANTIGUA ADUANA, EDIFICIOS DEL MCJ / PROYECTO CENTRAL TELEFÓNICA MINISTERIO DE CULTURA Y JUVENTUD / PROYECTOS PLATAFORMA DE CAPACITACIÓN SERVIDOR MOODLE.</t>
  </si>
  <si>
    <t>2021LA-000006-0008000001 / 2020CD-000003-0008000001 / 2021CD-000220-0008000001 / 2023PX-000032-0008000001</t>
  </si>
  <si>
    <t>CONTRATACIÓN PARA LA RENOVACIÓN Y SUMINISTRO DE KIT PARA FIRMA DIGITAL PARA PROGRAMA 749-ACTIVIDADES CENTRALES DEL MCJ / CONTRATACIÓN DE SERVICIO DE HOSPEDAJE PARA EL SISTEMA DE GESTIÓN DOCUMENTAL ORB-e PARA EL MINISTERIO DE CULTURA Y JUVENTUD / CONTRATACION DE SERVICIO DE ALMACENAMIENTO DE DATOS DEL SISTEMA BOS EN LA INFRAESTRUCTURA VIRTUAL DE RACSA PARA EL MINISTERIO DE CULTURA Y JUVENTUD / SERVICIO DE INFRAESTRUCTURA VIRTUAL PARA EL MINISTERIO DE CULTURA Y JUVENTUD.</t>
  </si>
  <si>
    <t>1.04</t>
  </si>
  <si>
    <t>1.04.01</t>
  </si>
  <si>
    <t>Servicios médicos y de laboratorio</t>
  </si>
  <si>
    <t>1.04.02</t>
  </si>
  <si>
    <t xml:space="preserve">Servicios jurídicos </t>
  </si>
  <si>
    <t>1.04.03</t>
  </si>
  <si>
    <t>Servicios de ingeniería</t>
  </si>
  <si>
    <t>1.04.04</t>
  </si>
  <si>
    <t>Servicios en ciencias económicas y sociales</t>
  </si>
  <si>
    <t>COLETILLA (INVENTARIO CULTURAL PARTICIPATIVO Y COORDINACIÓN DE REGISTRO EN EL SICULTURA DE RECURSOS CULTURALES, CONSULTA A PUEBLOS INDÍGENAS SOBRE LA POLÍTICA DE FOMENTO A LA ECONOMÍA CREATIVA Y CULTURAL, SEGUIMIENTO DE LA POLÍTICA DE FOMENTO A LA ECONOMÍA CREATIVA Y CULTURAL Y LA ELABORACIÓN DE SU PLAN DE ACCIÓN, ENTRE OTROS).</t>
  </si>
  <si>
    <t>SERVICIO DE CONSULTORÍA PARA LA REALIZACIÓN DE UN INVENTARIO CULTURAL PARTICIPATIVO Y COORDINACIÓN DE REGISTRO EN EL SICULTURA DE RECURSOS CULTURALES / SERVICIO DE ASESORÍA PARA REALIZAR LA CONSULTA A PUEBLOS INDÍGENAS SOBRE LA POLÍTICA DE FOMENTO A LA ECONOMÍA CREATIVA Y CULTURAL / SERVICIO DE ASESORÍA PARA EL SEGUIMIENTO DE LA POLÍTICA DE FOMENTO A LA ECONOMÍA CREATIVA Y CULTURAL Y LA ELABORACIÓN DE SU PLAN DE ACCIÓN.</t>
  </si>
  <si>
    <t>1.04.05</t>
  </si>
  <si>
    <t>Servicios de desarrollo de sistemas informáticos</t>
  </si>
  <si>
    <t>COLETILLA (CONTRATACIÓN DE SERVICIO DE SOPORTE TELEFÓNICO DEL SISTEMA INFORMÁTICO CONTABLE BOS DE TECAPRO EN EL MCJ, MIGRACIÓN DEL SISTEMA SIRACUJ ENTRE OTROS).</t>
  </si>
  <si>
    <t>PROYECTO MIGRACIÓN SIRACUJ</t>
  </si>
  <si>
    <t>2021CD-000104-0008000001</t>
  </si>
  <si>
    <t>CONTRATACIÓN DE SERVICIO DE SOPORTE TELEFÓNICO DEL SISTEMA INFORMÁTICO CONTABLE BOS DE TECAPRO EN EL MCJ.</t>
  </si>
  <si>
    <t>1.04.06</t>
  </si>
  <si>
    <t xml:space="preserve">Servicios generales </t>
  </si>
  <si>
    <t>COLETILLA (CONTRATACION SERVICIO DE LAVADO E IMPERMEABILIZACION DE TANQUES DE AGUA DEL COMPLEJO CULTURAL ANTIGUA ADUANA Y CENTRO CULTURAL CASA DEL ESTE, SERVICIO LIMPIEZA PARA LOS EDIFICIOS CENAC Y ANTIGUA ADUANA PERTENECIENTES AL MINISTERIO DE CULTURA Y JUVENTUD, CONTRATACIÓN SERVICIO JARDINERIA CENTRO NACIONAL DE LA CULTURA, COMPLEJO CULTURAL ANTIGUA ADUANA, CENTRO CULTURAL CASA DEL ESTE Y CORTA DE ZACATE LOTE TIBÁS, CONTRATACIÓN SERVICIO SEGURIDAD CENTRO NACIONAL DE LA CULTURA Y COMPLEJO CULTURAL ANTIGUA ADUANA, PAGO REAJUSTES DE PRECIOS, ENTRE OTROS).</t>
  </si>
  <si>
    <t>x</t>
  </si>
  <si>
    <t>SERVICIO LIMPIEZA PARA LOS EDIFICIOS DEL CENTRO NACIONAL DE LA CULTURA Y EL COMPLEJO CULTURAL ANTIGUA ADUANA PERTENECIENTES AL MINISTERIO DE CULTURA Y JUVENTUD / CONTRATACIÓN SERVICIO JARDINERIA PARA EL CENTRO NACIONAL DE LA CULTURA, COMPLEJO CULTURAL ANTIGUA ADUANA, CENTRO CULTURAL CASA DEL ESTE Y CORTA DE ZACATE LOTE TIBÁS / CONTRATACIÓN SERVICIO SEGURIDAD PARA EL CENTRO NACIONAL DE LA CULTURA Y COMPLEJO CULTURAL ANTIGUA ADUANA.</t>
  </si>
  <si>
    <t>2022LA-000002-0008000001</t>
  </si>
  <si>
    <t>CONTRATACION SERVICIO DE LAVADO E IMPERMEABILIZACION DE TANQUES DE AGUA DEL COMPLEJO CULTURAL ANTIGUA ADUANA Y CENTRO CULTURAL CASA DEL ESTE.</t>
  </si>
  <si>
    <t>1.04.99</t>
  </si>
  <si>
    <t>Otros servicios de gestión y apoyo</t>
  </si>
  <si>
    <t>COLETILLA (CONTRATACION SERVICIO DE FUMIGACION DEL CENTRO NACIONAL DE LA CULTURA, CENTRO CULTURAL CASA DEL ESTE Y COMPLEJO CULTURAL ANTIGUA ADUANA, CONTRATACIÓN SERVICIO INTERPRETACIÓN LENGUA SEÑAS COSTARRICENSE LESCO, CONTRATACIÓN DE SERVICIO DE PREPRODUCCIÓN, PRODUCCIÓN Y POSPRODUCCIÓN PARA LA CONMEMORACIÓN DEL 200 ANIVERSARIO DE LA ANEXIÓN DEL PARTIDO DE NICOYA A COSTA RICA, EN GUANACASTE, SERVICIO DE ASESORÍA EN GESTIÓN SOCIOCULTURAL PARA PROCESOS DEL SISTEMA DE INFORMACIÓN CULTURAL DE LA UNIDAD DE CULTURA Y ECONOMÍA (SICULTURA), SERVICIOS DE LOGÍSTICA Y PRODUCCIÓN PARA EL ENCUENTRO NACIONAL DE ECONOMÍA CREATIVA Y CULTURAL, CONTRATACIÓN DE SERVICIO DE ASESORÍA Y GESTIÓN DE COMUNICACIÓN PARA CELEBRACIÓN DEL 200 ANIVERSARIO DE LA ANEXIÓN DEL PARTIDO DE NICOYA A COSTA RICA, PERÍODO 2024-2025, INSPECCIÓN TÉCNICA VEHÍCULOS DEL MINISTERIO DE CULTURA Y JUVENTUD, ENTRE OTROS).</t>
  </si>
  <si>
    <t>CONTRATACIÓN SERVICIO INTERPRETACIÓN LENGUA SEÑAS COSTARRICENSE LESCO, CONTRATACIÓN DE SERVICIO DE PREPRODUCCIÓN, PRODUCCIÓN Y POSPRODUCCIÓN PARA LA CONMEMORACIÓN DEL 200 ANIVERSARIO DE LA ANEXIÓN DEL PARTIDO DE NICOYA A COSTA RICA, EN GUANACASTE, SERVICIO DE ASESORÍA EN GESTIÓN SOCIOCULTURAL PARA PROCESOS DEL SISTEMA DE INFORMACIÓN CULTURAL DE LA UNIDAD DE CULTURA Y ECONOMÍA (SICULTURA), SERVICIOS DE LOGÍSTICA Y PRODUCCIÓN PARA EL ENCUENTRO NACIONAL DE ECONOMÍA CREATIVA Y CULTURAL, CONTRATACIÓN DE SERVICIO DE ASESORÍA Y GESTIÓN DE COMUNICACIÓN PARA CELEBRACIÓN DEL 200 ANIVERSARIO DE LA ANEXIÓN DEL PARTIDO DE NICOYA A COSTA RICA, PERÍODO 2024-2025, ENCUESTA NACIONAL DE JUVENTUDES.</t>
  </si>
  <si>
    <t>2021CD-000014-0008000001</t>
  </si>
  <si>
    <t>CONTRATACION SERVICIO DE FUMIGACION DEL CENTRO NACIONAL DE LA CULTURA CENAC, CENTRO CULTURAL CASA DEL ESTE, Y COMPLEJO CULTURAL ANTIGUA ADUANA</t>
  </si>
  <si>
    <t>1.05</t>
  </si>
  <si>
    <t>1.05.01</t>
  </si>
  <si>
    <t>Transporte dentro del país</t>
  </si>
  <si>
    <t>1.05.02</t>
  </si>
  <si>
    <t>Viáticos dentro del país</t>
  </si>
  <si>
    <t>1.05.03</t>
  </si>
  <si>
    <t>Transporte en el exterior</t>
  </si>
  <si>
    <t>1.05.04</t>
  </si>
  <si>
    <t>Viáticos en el exterior</t>
  </si>
  <si>
    <t>1.06</t>
  </si>
  <si>
    <t>1.06.01</t>
  </si>
  <si>
    <t xml:space="preserve">Seguros </t>
  </si>
  <si>
    <t>2024PX-000002-0008000001</t>
  </si>
  <si>
    <t>MIGRACIÓN DE LOS CONTRATOS DE SEGUROS ENTRE EL MINISTERIO DE CULTURA Y JUVENTUD Y EL INS.</t>
  </si>
  <si>
    <t>1.06.02</t>
  </si>
  <si>
    <t xml:space="preserve">Reaseguros </t>
  </si>
  <si>
    <t>1.06.03</t>
  </si>
  <si>
    <t>Obligaciones por contratos de seguros</t>
  </si>
  <si>
    <t>1.07</t>
  </si>
  <si>
    <t>1.07.01</t>
  </si>
  <si>
    <t>Actividades de capacitación</t>
  </si>
  <si>
    <t>COLETILLA (PARA ACTIVIDADES DE CAPACITACIÓN DE LOS FUNCIONARIOS DEL PROGRAMA 749 ACTIVIDADES CENTRALES, ACTIVIDADES DE CAPACITACIÓN DE LA AUDITORÍA INTERNA, ENTRE OTRAS).</t>
  </si>
  <si>
    <t>ACTIVIDADES DE CAPACITACIÓN DE LOS FUNCIONARIOS DEL PROGRAMA 749 ACTIVIDADES CENTRALES, ACTIVIDADES DE CAPACITACIÓN DE LA AUDITORÍA INTERNA, ENTRE OTRAS.</t>
  </si>
  <si>
    <t>1.07.02</t>
  </si>
  <si>
    <t>Actividades protocolarias y sociales</t>
  </si>
  <si>
    <t>1.07.03</t>
  </si>
  <si>
    <t>Gastos de representación institucional</t>
  </si>
  <si>
    <t>1.08</t>
  </si>
  <si>
    <t>1.08.01</t>
  </si>
  <si>
    <t>Mantenimiento de edificios, locales y terrenos</t>
  </si>
  <si>
    <t>MANTENIMIENTO PREVENTIVO Y CORRECTIVO EDIFICACIONES MINISTERIO DE CULTURA Y JUVENTUD SEGÚN DEMANDA POR REQUERIMIENTOS / CONTRATACIÓN MANTENIMIENTO PREVENTIVO Y CORRECTIVO SISTEMA BOMBEO MCJ.</t>
  </si>
  <si>
    <t>2021CD-000023-0008000001 / 2022CD-000026-0008000001 / 2022CD-000151-0008000001 / 2023LD-000069-0008000001</t>
  </si>
  <si>
    <t>SERVICIO DE MANTENIMIENTO PREVENTIVO Y CORRECTIVO PARA ELEVADOR DEL MINISTERIO DE CULTURA Y JUVENTUD UBICADO EN “LA CASONA” / CONTRATACION SERVICIO DE MANTENIMIENTO PREVENTIVO Y CORRECTIVO ELEVADORES UBICADOS EN LA ANTIGUA ADUANA Y CENAC DEL MCJ / CONTRATACIÓN MANT-PREVENTIVO CORRECTIVO PARARRAYOS-ADUANA-CENAC / MANTENIMIENTO SISTEMAS PROTECCIÓN CONTRA INCENDIOS UBICADOS EN EL CENAC Y ANTIGUA ADUANA DEL MINISTERIO DE CULTURA Y JUVENTUD (MCJ).</t>
  </si>
  <si>
    <t>1.08.02</t>
  </si>
  <si>
    <t>Mantenimiento de vías de comunicación</t>
  </si>
  <si>
    <t>1.08.03</t>
  </si>
  <si>
    <t>Mantenimiento de instalaciones y otras obras</t>
  </si>
  <si>
    <t>1.08.04</t>
  </si>
  <si>
    <t>Mantenimiento y reparación de maquinaria y equipo de producción</t>
  </si>
  <si>
    <t>2023LD-000151-0008000001</t>
  </si>
  <si>
    <t>MANTENIMIENTO DE GENERADOR ELÉCTRICO UBICADO EN LA ANTIGUA ADUANA DEL MINISTERIO DE CULTURA Y JUVENTUD.</t>
  </si>
  <si>
    <t>1.08.05</t>
  </si>
  <si>
    <t>Mantenimiento y reparación de equipo de transporte</t>
  </si>
  <si>
    <t>2022LA-000015-0008000001</t>
  </si>
  <si>
    <t>CONTRATACION DE SERVICIO DE MANTENIMIENTO PREVENTIVO Y CORRECTIVO DE VEHICULOS AUTOMOTORES, ASI COMO EL LAVADO DE VEHICULOS DEL MINISTERIO DE CULTURA Y JUVENTUD, Y SUS PROGRAMAS.</t>
  </si>
  <si>
    <t>1.08.06</t>
  </si>
  <si>
    <t>Mantenimiento y reparación de equipo de comunicación</t>
  </si>
  <si>
    <t>1.08.07</t>
  </si>
  <si>
    <t>Mantenimiento y reparación de equipo y mobiliario de oficina</t>
  </si>
  <si>
    <t>2021CD-000033-0008000001 / 2022CD-000025-0008000001</t>
  </si>
  <si>
    <t>CONTRATACIÓN SERVICIO DE MANTENIMIENTO PREVENTIVO Y CORRECTIVO AIRES ACONDICIONADOS DEL CENAC Y ARCHIVO CENTRAL DE CASA DEL ESTE DEL MCJ / CONTRATACIÓN SERVICIO DE MANTENIMIENTO PREVENTIVO Y CORRECTIVO AIRES ACONDICIONADOS UBICADOS EN EL CUARTO TI SERVIDORES COMPLEJO CULTURAL ANTIGUA ADUANA Y CENTRO CULTURAL CASA DEL ESTE.</t>
  </si>
  <si>
    <t>1.08.08</t>
  </si>
  <si>
    <t>Mantenimiento y reparación de equipo de cómputo y  sistemas de información</t>
  </si>
  <si>
    <t>2021CD-000040-0008000001 / 2021CD-000173-0008000001 / 2022CD-000016-0008000001 / 2023LE-000013-0008000001</t>
  </si>
  <si>
    <t>CONTRATACIÓN SERVICIO DE MANTENIMIENTO PREVENTIVO Y CORRECTIVO DE UPS (SISTEMA DE ALIMENTACIÓN ININTERRUMPIDA) TRIFÁSICOS DE 40KVA UBICADA EN EL COMPLEJO CULTURAL ANTIGUA ADUANA / CONTRATACION MANTENIMIENTO PREVENTIVO Y CORRECTIVO DEL SISTEMA DE GESTIÓN DOCUMENTAL ORB-e PARA LA ADMINISTRACION CENTRAL DEL MCJ / CONTRATACIÓN DE SOPORTE PRESENCIAL O REMOTO PARA LOS MÓDULOS DEL SISTEMA INFORMÁTICO CONTABLE BOS DE LA EMPRESA TECAPRO, PARA EL MINISTERIO DE CULTURA Y JUVENTUD / ACTUALIZACIÓN Y MANTENIMIENTO PREVENTIVO Y CORRECTIVO PARA LOS SITIOS WEB.</t>
  </si>
  <si>
    <t>1.08.99</t>
  </si>
  <si>
    <t>Mantenimiento y reparación de otros equipos</t>
  </si>
  <si>
    <t>2023LD-000123-0008000001</t>
  </si>
  <si>
    <t>RECARGA EXTINTORES CENAC, ADUANA,  ARCHIVO CENTRAL.</t>
  </si>
  <si>
    <t>1.09</t>
  </si>
  <si>
    <t>1.09.01</t>
  </si>
  <si>
    <t>Impuestos sobre ingresos y utilidades</t>
  </si>
  <si>
    <t>1.09.02</t>
  </si>
  <si>
    <t xml:space="preserve">Impuestos sobre bienes inmuebles          </t>
  </si>
  <si>
    <t>1.09.03</t>
  </si>
  <si>
    <t>Impuestos de patentes</t>
  </si>
  <si>
    <t>1.09.99</t>
  </si>
  <si>
    <t>Otros impuestos</t>
  </si>
  <si>
    <t>1.99</t>
  </si>
  <si>
    <t>1.99.01</t>
  </si>
  <si>
    <t>Servicios de regulación</t>
  </si>
  <si>
    <t>1.99.02</t>
  </si>
  <si>
    <t>Intereses moratorios y multas</t>
  </si>
  <si>
    <t>1.99.03</t>
  </si>
  <si>
    <t>Gastos de oficinas en el exterior</t>
  </si>
  <si>
    <t>1.99.04</t>
  </si>
  <si>
    <t>Gastos de misiones especiales en el exterior</t>
  </si>
  <si>
    <t>1.99.05</t>
  </si>
  <si>
    <t>Deducibles</t>
  </si>
  <si>
    <t>1.99.99</t>
  </si>
  <si>
    <t>Otros servicios no especificados</t>
  </si>
  <si>
    <t>2.01</t>
  </si>
  <si>
    <t>2.01.01</t>
  </si>
  <si>
    <t>Combustibles y lubricantes</t>
  </si>
  <si>
    <t>2.01.02</t>
  </si>
  <si>
    <t>Productos farmacéuticos y medicinales</t>
  </si>
  <si>
    <t>2.01.03</t>
  </si>
  <si>
    <t>Productos veterinarios</t>
  </si>
  <si>
    <t>2.01.04</t>
  </si>
  <si>
    <t xml:space="preserve">Tintas, pinturas y diluyentes </t>
  </si>
  <si>
    <t>2.01.99</t>
  </si>
  <si>
    <t>Otros productos químicos y conexos</t>
  </si>
  <si>
    <t>2.02</t>
  </si>
  <si>
    <t>2.02.01</t>
  </si>
  <si>
    <t>Productos pecuarios y otras especies</t>
  </si>
  <si>
    <t>2.02.02</t>
  </si>
  <si>
    <t>Productos agroforestales</t>
  </si>
  <si>
    <t>2023LD-000150-0008000001</t>
  </si>
  <si>
    <t>COMPRA PLANTAS PARA JARDINES DE POLINIZADORES.</t>
  </si>
  <si>
    <t>2.02.03</t>
  </si>
  <si>
    <t>Alimentos y bebidas</t>
  </si>
  <si>
    <t>SUMINISTROS PARA ATENCIÓN DE REUNIONES DE LOS JERARCAS, ENTRE OTROS.</t>
  </si>
  <si>
    <t>2.02.04</t>
  </si>
  <si>
    <t>Alimentos para animales</t>
  </si>
  <si>
    <t>2.03</t>
  </si>
  <si>
    <t>2.03.01</t>
  </si>
  <si>
    <t>Materiales y productos metálicos</t>
  </si>
  <si>
    <t>2.03.02</t>
  </si>
  <si>
    <t>Materiales y productos minerales y asfálticos</t>
  </si>
  <si>
    <t>2.03.03</t>
  </si>
  <si>
    <t>Madera y sus derivados</t>
  </si>
  <si>
    <t>2.03.04</t>
  </si>
  <si>
    <t>Materiales y productos eléctricos, telefónicos y de cómputo</t>
  </si>
  <si>
    <t>SUMINISTROS ELÉCTRICOS Y DE CÓMPUTO PARA LOS EDIFICIOS DEL MINISTERIO DE CULTURA Y JUVENTUD, ENTRE OTROS.</t>
  </si>
  <si>
    <t>2.03.05</t>
  </si>
  <si>
    <t>Materiales y productos de vidrio</t>
  </si>
  <si>
    <t>2.03.06</t>
  </si>
  <si>
    <t>Materiales y productos de plástico</t>
  </si>
  <si>
    <t>2.03.99</t>
  </si>
  <si>
    <r>
      <t>Otros materiales y productos de uso en la construcción</t>
    </r>
    <r>
      <rPr>
        <sz val="10"/>
        <color indexed="10"/>
        <rFont val="Arial"/>
        <family val="2"/>
      </rPr>
      <t xml:space="preserve"> </t>
    </r>
    <r>
      <rPr>
        <sz val="10"/>
        <rFont val="Arial"/>
        <family val="2"/>
      </rPr>
      <t>y mantenimiento</t>
    </r>
  </si>
  <si>
    <t>2.04</t>
  </si>
  <si>
    <t>2.04.01</t>
  </si>
  <si>
    <t>Herramientas e instrumentos</t>
  </si>
  <si>
    <t>HERRAMIENTAS VARIAS PARA EL DEPARTAMENTO DE SERVICIOS GENERALES PARA ATENCIÓN DE REPARACIONES EN LOS EDIFICIOS DEL MINISTERIO DE CULTURA Y JUVENTUD.</t>
  </si>
  <si>
    <t>2.04.02</t>
  </si>
  <si>
    <t>Repuestos y accesorios</t>
  </si>
  <si>
    <t xml:space="preserve">2023LD-000120-0008000001 /
2018LN-000006-0009100001 </t>
  </si>
  <si>
    <t>CONTRATACIÓN PARA LA ADQUISICIÓN E INSTALACIÓN DE CARTUCHOS DE REPUESTO PARA FILTROS DE AGUA EN EL MINISTERIO DE CULTURA Y JUVENTUD / 	LICITACIÓN DE CONVENIO MARCO ADQUISICIÓN DE LLANTAS PARA VEHÍCULOS, DE LAS INSTITUCIONES PÚBLICAS QUE UTILIZAN EL SISTEMA INTEGRADO DE COMPRAS PÚBLICAS (SICOP).</t>
  </si>
  <si>
    <t>2.05</t>
  </si>
  <si>
    <t>2.05.01</t>
  </si>
  <si>
    <t>Materia prima</t>
  </si>
  <si>
    <t>2.05.02</t>
  </si>
  <si>
    <t>Productos terminados</t>
  </si>
  <si>
    <t>2.05.03</t>
  </si>
  <si>
    <t>Energía eléctrica</t>
  </si>
  <si>
    <t>2.05.99</t>
  </si>
  <si>
    <t>Otros bienes para la producción y comercialización</t>
  </si>
  <si>
    <t>2.99</t>
  </si>
  <si>
    <t>2.99.01</t>
  </si>
  <si>
    <t>Útiles y materiales de oficina y cómputo</t>
  </si>
  <si>
    <t>2017LN-000005-0009100001</t>
  </si>
  <si>
    <t>LICITACIÓN PÚBLICA: CONVENIO MARCO PARA EL SUMINISTRO DE ÚTILES DE OFICINA, PARA LAS INSTITUCIONES PÚBLICAS QUE UTILIZAN EL SISTEMA INTEGRADO DE COMPRAS PÚBLICAS (SICOP).</t>
  </si>
  <si>
    <t>2.99.02</t>
  </si>
  <si>
    <t>Útiles y materiales médico, hospitalario y de investigación</t>
  </si>
  <si>
    <t>2.99.03</t>
  </si>
  <si>
    <t>Productos de papel, cartón e impresos</t>
  </si>
  <si>
    <t>2017LN-000004-0009100001</t>
  </si>
  <si>
    <t>LICITACIÓN DE CONVENIO MARCO PARA LA ADQUISICIÓN DE SUMINISTROS DE  PAPEL, CARTÓN Y LITOGRAFÍA PARA LAS INSTITUCIONES PÚBLICAS QUE UTILIZAN SICOP.</t>
  </si>
  <si>
    <t>2.99.04</t>
  </si>
  <si>
    <t>Textiles y vestuario</t>
  </si>
  <si>
    <t>2.99.05</t>
  </si>
  <si>
    <t>Útiles y materiales de limpieza</t>
  </si>
  <si>
    <t>2019LN-000005-0009100001</t>
  </si>
  <si>
    <t>CONVENIO MARCO PARA ADQUISICIÓN DE SUMINISTROS Y MATERIALES DE LIMPIEZA.</t>
  </si>
  <si>
    <t>2.99.06</t>
  </si>
  <si>
    <t>Útiles y materiales de resguardo y seguridad</t>
  </si>
  <si>
    <t>2.99.07</t>
  </si>
  <si>
    <t>Útiles y materiales de cocina y comedor</t>
  </si>
  <si>
    <t>ARTÍCULOS DE COCINA, VAJILLAS, VASOS PARA LOS DESPACHOS DEL MINISTERIO DE CULTURA Y JUVENTUD, ENTRE OTROS.</t>
  </si>
  <si>
    <t>2.99.99</t>
  </si>
  <si>
    <t>Otros útiles, materiales y suministros diversos</t>
  </si>
  <si>
    <t>3.01</t>
  </si>
  <si>
    <t>3.01.01</t>
  </si>
  <si>
    <t xml:space="preserve">Intereses sobre títulos valores internos de corto plazo </t>
  </si>
  <si>
    <t>3.01.02</t>
  </si>
  <si>
    <t>Intereses sobre títulos valores internos de largo plazo</t>
  </si>
  <si>
    <t>3.01.03</t>
  </si>
  <si>
    <t>Intereses sobre títulos valores del sector externo de corto plazo</t>
  </si>
  <si>
    <t>3.01.04</t>
  </si>
  <si>
    <t>Intereses sobre títulos valores del sector externo de largo plazo</t>
  </si>
  <si>
    <t>3.02</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</si>
  <si>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</si>
  <si>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</si>
  <si>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</si>
  <si>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</si>
  <si>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</si>
  <si>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</si>
  <si>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</si>
  <si>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</si>
  <si>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</si>
  <si>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</si>
  <si>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</si>
  <si>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</si>
  <si>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</si>
  <si>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</si>
  <si>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3.02.08</t>
  </si>
  <si>
    <t>Intereses sobre préstamos del Sector Externo</t>
  </si>
  <si>
    <t>3.03</t>
  </si>
  <si>
    <t>3.03.01</t>
  </si>
  <si>
    <t>Intereses sobre depósitos bancarios a la vista</t>
  </si>
  <si>
    <t>3.03.99</t>
  </si>
  <si>
    <t>Otros intereses sobre otras obligaciones</t>
  </si>
  <si>
    <t>3.04</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</si>
  <si>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</si>
  <si>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</si>
  <si>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</si>
  <si>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</si>
  <si>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</si>
  <si>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</si>
  <si>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</si>
  <si>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</si>
  <si>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3.04.05</t>
  </si>
  <si>
    <t>Diferencias por tipo de cambio</t>
  </si>
  <si>
    <t>4.01</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</si>
  <si>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</si>
  <si>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</si>
  <si>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</si>
  <si>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</si>
  <si>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</si>
  <si>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</si>
  <si>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</si>
  <si>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</si>
  <si>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</si>
  <si>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</si>
  <si>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</si>
  <si>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</si>
  <si>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</si>
  <si>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</si>
  <si>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</si>
  <si>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</si>
  <si>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</si>
  <si>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</si>
  <si>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</si>
  <si>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</si>
  <si>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</si>
  <si>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</si>
  <si>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</si>
  <si>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</si>
  <si>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</si>
  <si>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</si>
  <si>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</si>
  <si>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</si>
  <si>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</si>
  <si>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</si>
  <si>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</si>
  <si>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</si>
  <si>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</si>
  <si>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4.99</t>
  </si>
  <si>
    <t>4.99.01</t>
  </si>
  <si>
    <t>Aportes de Capital a Empresas</t>
  </si>
  <si>
    <t>4.99.99</t>
  </si>
  <si>
    <t>Otros activos financieros</t>
  </si>
  <si>
    <t>5.01</t>
  </si>
  <si>
    <t>5.01.01</t>
  </si>
  <si>
    <t>Maquinaria y equipo para la producción</t>
  </si>
  <si>
    <t>5.01.02</t>
  </si>
  <si>
    <t>Equipo de transporte</t>
  </si>
  <si>
    <t>5.01.03</t>
  </si>
  <si>
    <t>Equipo de comunicación</t>
  </si>
  <si>
    <t>5.01.04</t>
  </si>
  <si>
    <t>Equipo y mobiliario de oficina</t>
  </si>
  <si>
    <t xml:space="preserve">2020LN-000009-0009100001 </t>
  </si>
  <si>
    <t>CONVENIO MARCO PARA LA ADQUISICIÓN DE MOBILIARIO DE OFICINA Y ESCOLAR.</t>
  </si>
  <si>
    <t>5.01.05</t>
  </si>
  <si>
    <t>Equipo y programas de  cómputo</t>
  </si>
  <si>
    <t>5.01.06</t>
  </si>
  <si>
    <t>Equipo sanitario, de laboratorio e investigación</t>
  </si>
  <si>
    <t>5.01.07</t>
  </si>
  <si>
    <t>Equipo y mobiliario educacional, deportivo y recreativo</t>
  </si>
  <si>
    <t>5.01.99</t>
  </si>
  <si>
    <t>Maquinaria, equipo y mobiliario diverso</t>
  </si>
  <si>
    <t>5.02</t>
  </si>
  <si>
    <t>5.02.01</t>
  </si>
  <si>
    <t>Edificios</t>
  </si>
  <si>
    <t>5.02.02</t>
  </si>
  <si>
    <t>Vías de comunicación terrestre</t>
  </si>
  <si>
    <t>5.02.03</t>
  </si>
  <si>
    <t>Vías férreas</t>
  </si>
  <si>
    <t>5.02.04</t>
  </si>
  <si>
    <t>Obras marítimas y fluviales</t>
  </si>
  <si>
    <t>5.02.05</t>
  </si>
  <si>
    <t>Aeropuertos</t>
  </si>
  <si>
    <t>5.02.06</t>
  </si>
  <si>
    <t>Obras Urbanísticas</t>
  </si>
  <si>
    <t>5.02.07</t>
  </si>
  <si>
    <t>Instalaciones</t>
  </si>
  <si>
    <t>5.02.99</t>
  </si>
  <si>
    <t>Otras construcciones adiciones y mejoras</t>
  </si>
  <si>
    <t>COLETILLA (OTRAS CONSTRUCCIONES Y MEJORAS PARA LAS INSTALACIONES DEL ANFITEATRO FIDEL GAMBOA UBICADO EN EL CENTRO NACIONAL DE LA CULTURA DEL MINISTERIO DE CULTURA Y JUVENTUD, ENTRE OTROS).</t>
  </si>
  <si>
    <t>REESTRUTURACIÓN DEL ANFITEATRO EN EL CENAC, SUMINISTRO E INSTALACIÓN DE BUTACAS, ENTRE OTROS.</t>
  </si>
  <si>
    <t>5.03</t>
  </si>
  <si>
    <t>5.03.01</t>
  </si>
  <si>
    <t>Terrenos</t>
  </si>
  <si>
    <t>5.03.02</t>
  </si>
  <si>
    <t>Edificios preexistentes</t>
  </si>
  <si>
    <t>5.03.99</t>
  </si>
  <si>
    <t>Otras obras preexistentes</t>
  </si>
  <si>
    <t>5.99</t>
  </si>
  <si>
    <t>5.99.01</t>
  </si>
  <si>
    <t>Semovientes</t>
  </si>
  <si>
    <t>5.99.02</t>
  </si>
  <si>
    <t>Piezas y obras de colección</t>
  </si>
  <si>
    <t>5.99.03</t>
  </si>
  <si>
    <t>Bienes intangibles</t>
  </si>
  <si>
    <t>LICENCIAS ADOBE, SOFTWARE DRAGON NATURALLY SPEAKIN Y SOFTWARE BAKU, ENTRE OTRAS.</t>
  </si>
  <si>
    <t>2021CD-000206-0008000001 / 2023LE-000010-0008000001</t>
  </si>
  <si>
    <t>CONTRATACIÓN PARA LA ADQUISICIÓN DE LICENCIAS DE SOFTWARE PARA EL PROGRAMA 749 DEL MINISTERIO DE CULTURA Y JUVENTUD / ADQUISICIÓN DE UNA SOLUCIÓN EPDR, PROTECCIÓN, DETECCIÓN Y RESPUESTA PARA ENDPOINTS, SUSCRIPCIÓN OFFICE 365 PLANES A3-A5 Y SUSCRIPCIÓN POWER BI, PARA LA AC DEL MCJ.</t>
  </si>
  <si>
    <t>5.99.99</t>
  </si>
  <si>
    <t>Otros bienes duraderos</t>
  </si>
  <si>
    <t>6.01</t>
  </si>
  <si>
    <t>6.01.01</t>
  </si>
  <si>
    <t>Transferencias corrientes al Gobierno Central</t>
  </si>
  <si>
    <t>6.01.02 (234)</t>
  </si>
  <si>
    <t>Transferencias corrientes a Órganos Desconcentrados</t>
  </si>
  <si>
    <t>6.01.03 (200)</t>
  </si>
  <si>
    <t>Transferencias corrientes a Instituciones Descentralizadas no  Empresariales</t>
  </si>
  <si>
    <t>COLETILLA (CONTRIBUCIÓN ESTATAL AL SEGURO DE PENSIONES, SEGÚN LEY No. 17 DEL 22 DE OCTUBRE DE 1943, LEY CONSTITUTIVA DE LA C.C.S.S. Y REGLAMENTO No. 6898 DEL 07 DE FEBRERO DE 1995 Y SUS REFORMAS).
Céd. Jur 4-000-042147</t>
  </si>
  <si>
    <t>6.01.03 (202)</t>
  </si>
  <si>
    <t>COLETILLA (CONTRIBUCIÓN ESTATAL AL SEGURO DE SALUD, SEGÚN LEY No. 17 DEL 22 DE OCTUBRE DE 1943, LEY CONSTITUTIVA DE LA C.C.S.S. Y REGLAMENTO No. 7082 DEL 03 DE DICIEMBRE DE 1996 Y SUS REFORMAS).
Céd. Jur 4-000-042147</t>
  </si>
  <si>
    <t>6.01.03 (203)</t>
  </si>
  <si>
    <t>Transferencias corrientes a Gobiernos Locales</t>
  </si>
  <si>
    <t>6.01.04</t>
  </si>
  <si>
    <t>E6010400176000</t>
  </si>
  <si>
    <t>MUNICIPALIDAD DE ACOSTA</t>
  </si>
  <si>
    <t>E6010400276000</t>
  </si>
  <si>
    <t xml:space="preserve">MUNICIPALIDAD DE ALAJUELITA </t>
  </si>
  <si>
    <t>E6010400376000</t>
  </si>
  <si>
    <t xml:space="preserve">MUNICIPALIDAD DE ASERRI </t>
  </si>
  <si>
    <t>E6010400476000</t>
  </si>
  <si>
    <t xml:space="preserve">MUNICIPALIDAD DE SAN JOSE </t>
  </si>
  <si>
    <t>E6010400576000</t>
  </si>
  <si>
    <t xml:space="preserve">MUNICIPALIDAD DE CURRIDABAT </t>
  </si>
  <si>
    <t>E6010400676000</t>
  </si>
  <si>
    <t xml:space="preserve">MUNICIPALIDAD DE DESAMPARADOS </t>
  </si>
  <si>
    <t>E6010400776000</t>
  </si>
  <si>
    <t xml:space="preserve">MUNICIPALIDAD DE DOTA </t>
  </si>
  <si>
    <t>E6010400876000</t>
  </si>
  <si>
    <t xml:space="preserve">MUNICIPALIDAD DE ESCAZU </t>
  </si>
  <si>
    <t>E6010400976000</t>
  </si>
  <si>
    <t xml:space="preserve">MUNICIPALIDAD DE GOICOECHEA </t>
  </si>
  <si>
    <t>E6010401076000</t>
  </si>
  <si>
    <t xml:space="preserve">MUNICIPALIDAD DE LEON CORTES </t>
  </si>
  <si>
    <t>E6010401176000</t>
  </si>
  <si>
    <t xml:space="preserve">MUNICIPALIDAD DE MONTES DE OCA </t>
  </si>
  <si>
    <t>E6010401276000</t>
  </si>
  <si>
    <t xml:space="preserve">MUNICIPALIDAD DE MORA </t>
  </si>
  <si>
    <t>E6010401376000</t>
  </si>
  <si>
    <t xml:space="preserve">MUNICIPALIDAD DE MORAVIA </t>
  </si>
  <si>
    <t>E6010401476000</t>
  </si>
  <si>
    <t>MUNICIPALIDAD DE PEREZ ZELEDON</t>
  </si>
  <si>
    <t>E6010401576000</t>
  </si>
  <si>
    <t xml:space="preserve">MUNICIPALIDAD DE PURISCAL </t>
  </si>
  <si>
    <t>E6010401676000</t>
  </si>
  <si>
    <t xml:space="preserve">MUNICIPALIDAD DE SANTA ANA </t>
  </si>
  <si>
    <t>E6010401776000</t>
  </si>
  <si>
    <t xml:space="preserve">MUNICIPALIDAD DE TARRAZU </t>
  </si>
  <si>
    <t>E6010401876000</t>
  </si>
  <si>
    <t xml:space="preserve">MUNICIPALIDAD DE TIBAS </t>
  </si>
  <si>
    <t>E6010401976000</t>
  </si>
  <si>
    <t>MUNICIPALIDAD DE TURRUBARES</t>
  </si>
  <si>
    <t>E6010402076000</t>
  </si>
  <si>
    <t xml:space="preserve">MUNICIPALIDAD DE VASQUEZ DE CORONADO </t>
  </si>
  <si>
    <t>E6010402176000</t>
  </si>
  <si>
    <t xml:space="preserve">MUNICIPALIDAD DE ALFARO RUIZ </t>
  </si>
  <si>
    <t>E6010402276000</t>
  </si>
  <si>
    <t xml:space="preserve">MUNICIPALIDAD DE ATENAS </t>
  </si>
  <si>
    <t>E6010402376000</t>
  </si>
  <si>
    <t>MUNICIPALIDAD DE ALAJUELA</t>
  </si>
  <si>
    <t>E6010402476000</t>
  </si>
  <si>
    <t>MUNICIPALIDAD DE GRECIA</t>
  </si>
  <si>
    <t>E6010402576000</t>
  </si>
  <si>
    <t xml:space="preserve">MUNICIPALIDAD DE GUATUSO </t>
  </si>
  <si>
    <t>E6010402676000</t>
  </si>
  <si>
    <t xml:space="preserve">MUNICIPALIDAD DE LOS CHILES </t>
  </si>
  <si>
    <t>E6010402776000</t>
  </si>
  <si>
    <t xml:space="preserve">MUNICIPALIDAD DE NARANJO </t>
  </si>
  <si>
    <t>E6010402876000</t>
  </si>
  <si>
    <t xml:space="preserve">MUNICIPALIDAD DE OROTINA </t>
  </si>
  <si>
    <t>E6010402976000</t>
  </si>
  <si>
    <t xml:space="preserve">MUNICIPALIDAD DE PALMARES </t>
  </si>
  <si>
    <t>E6010403076000</t>
  </si>
  <si>
    <t xml:space="preserve">MUNICIPALIDAD DE POAS </t>
  </si>
  <si>
    <t>E6010403176000</t>
  </si>
  <si>
    <t>MUNICIPALIDAD DE SAN CARLOS</t>
  </si>
  <si>
    <t>E6010403276000</t>
  </si>
  <si>
    <t xml:space="preserve">MUNICIPALIDAD DE SAN MATEO </t>
  </si>
  <si>
    <t>E6010403376000</t>
  </si>
  <si>
    <t xml:space="preserve">MUNICIPALIDAD DE SAN RAMON </t>
  </si>
  <si>
    <t>E6010403476000</t>
  </si>
  <si>
    <t>MUNICIPALIDAD DE UPALA</t>
  </si>
  <si>
    <t>E6010403576000</t>
  </si>
  <si>
    <t xml:space="preserve">MUNICIPALIDAD DE VALVERDE VEGA </t>
  </si>
  <si>
    <t>E6010403676000</t>
  </si>
  <si>
    <t xml:space="preserve">MUNICIPALIDAD DE AGUIRRE </t>
  </si>
  <si>
    <t>E6010403776000</t>
  </si>
  <si>
    <t>MUNICIPALIDAD DE BUENOS AIRES</t>
  </si>
  <si>
    <t>E6010403876000</t>
  </si>
  <si>
    <t xml:space="preserve">MUNICIPALIDAD DE PUNTARENAS </t>
  </si>
  <si>
    <t>E6010403976000</t>
  </si>
  <si>
    <t xml:space="preserve">MUNICIPALIDADES DE COTO BRUS </t>
  </si>
  <si>
    <t>E6010404076000</t>
  </si>
  <si>
    <t xml:space="preserve">MUNICIPALIDAD DE GARABITO </t>
  </si>
  <si>
    <t>E6010404176000</t>
  </si>
  <si>
    <t>MUNICIPALIDAD DE MONTES DE ORO</t>
  </si>
  <si>
    <t>E6010404276000</t>
  </si>
  <si>
    <t xml:space="preserve">MUNICIPALIDAD DE OSA </t>
  </si>
  <si>
    <t>E6010404376000</t>
  </si>
  <si>
    <t xml:space="preserve">MUNICIPALIDAD DE PARRITA </t>
  </si>
  <si>
    <t>E6010404476000</t>
  </si>
  <si>
    <t xml:space="preserve">MUNICIPALIDAD DE CORREDORES </t>
  </si>
  <si>
    <t>E6010404576000</t>
  </si>
  <si>
    <t>MUNICIPALIDAD DE ESPARZA</t>
  </si>
  <si>
    <t>E6010404676000</t>
  </si>
  <si>
    <t xml:space="preserve">MUNICIPALIDAD DE GOLFITO </t>
  </si>
  <si>
    <t>E6010404776000</t>
  </si>
  <si>
    <t xml:space="preserve">MUNICIPALIDAD DE ABANGARES </t>
  </si>
  <si>
    <t>E6010404876000</t>
  </si>
  <si>
    <t xml:space="preserve">MUNICIPALIDAD DE BAGACES </t>
  </si>
  <si>
    <t>E6010404976000</t>
  </si>
  <si>
    <t xml:space="preserve">MUNICIPALIDAD DE CARRILLO </t>
  </si>
  <si>
    <t>E6010405076000</t>
  </si>
  <si>
    <t xml:space="preserve">MUNICIPALIDAD DE HOJANCHA </t>
  </si>
  <si>
    <t>E6010405176000</t>
  </si>
  <si>
    <t xml:space="preserve">MUNICIPALIDAD DE LA CRUZ </t>
  </si>
  <si>
    <t>E6010405276000</t>
  </si>
  <si>
    <t xml:space="preserve">MUNICIPALIDAD DE LIBERIA </t>
  </si>
  <si>
    <t>E6010405376000</t>
  </si>
  <si>
    <t xml:space="preserve">MUNICIPALIDAD DE NANDAYURE </t>
  </si>
  <si>
    <t>E6010405476000</t>
  </si>
  <si>
    <t>MUNICIPALIDAD DE NICOYA</t>
  </si>
  <si>
    <t>E6010405576000</t>
  </si>
  <si>
    <t xml:space="preserve">MUNICIPALIDAD DE SANTA CRUZ </t>
  </si>
  <si>
    <t>E6010405676000</t>
  </si>
  <si>
    <t>MUNICIPALIDAD DE TILARAN</t>
  </si>
  <si>
    <t>E6010405776000</t>
  </si>
  <si>
    <t xml:space="preserve">MUNICIPALIDAD DE CAÑAS </t>
  </si>
  <si>
    <t>E6010405876000</t>
  </si>
  <si>
    <t>MUNICIPALIDAD DE BARVA</t>
  </si>
  <si>
    <t>E6010405976000</t>
  </si>
  <si>
    <t xml:space="preserve">MUNICIPALIDAD DE BELEN </t>
  </si>
  <si>
    <t>E6010406076000</t>
  </si>
  <si>
    <t xml:space="preserve">MUNICIPALIDAD DE HEREDIA </t>
  </si>
  <si>
    <t>E6010406176000</t>
  </si>
  <si>
    <t xml:space="preserve">MUNICIPALIDAD DE FLORES </t>
  </si>
  <si>
    <t>E6010406276000</t>
  </si>
  <si>
    <t>MUNICIPALIDAD DE SAN ISIDRO DE HEREDIA</t>
  </si>
  <si>
    <t>E6010406376000</t>
  </si>
  <si>
    <t>MUNICIPALIDAD DE SAN PABLO DE HEREDIA</t>
  </si>
  <si>
    <t>E6010406476000</t>
  </si>
  <si>
    <t xml:space="preserve">MUNICIPALIDAD DE SAN RAFAEL DE HEREDIA </t>
  </si>
  <si>
    <t>E6010406576000</t>
  </si>
  <si>
    <t xml:space="preserve">MUNICIPALIDAD DE SANTA BARBARA DE HEREDIA </t>
  </si>
  <si>
    <t>E6010406676000</t>
  </si>
  <si>
    <t xml:space="preserve">MUNICIPALIDAD DE SANTO DOMINGO DE HEREDIA </t>
  </si>
  <si>
    <t>E6010406776000</t>
  </si>
  <si>
    <t xml:space="preserve">MUNICIPALIDAD DE SARAPIQUI </t>
  </si>
  <si>
    <t>E6010406876000</t>
  </si>
  <si>
    <t xml:space="preserve">MUNICIPALIDAD DE ALVARADO DE PACAYAS </t>
  </si>
  <si>
    <t>E6010406976000</t>
  </si>
  <si>
    <t>MUNICIPALIDAD DE CARTAGO</t>
  </si>
  <si>
    <t>E6010407076000</t>
  </si>
  <si>
    <t xml:space="preserve">MUNICIPALIDAD DE EL GUARCO </t>
  </si>
  <si>
    <t>E6010407176000</t>
  </si>
  <si>
    <t xml:space="preserve">MUNICIPALIDAD DE JIMENEZ </t>
  </si>
  <si>
    <t>E6010407276000</t>
  </si>
  <si>
    <t xml:space="preserve">MUNICIPALIDAD DE LA UNION </t>
  </si>
  <si>
    <t>E6010407376000</t>
  </si>
  <si>
    <t xml:space="preserve">MUNICIPALIDAD DE OREAMUNO </t>
  </si>
  <si>
    <t>E6010407476000</t>
  </si>
  <si>
    <t xml:space="preserve">MUNICIPALIDAD DE PARAISO </t>
  </si>
  <si>
    <t>E6010407576000</t>
  </si>
  <si>
    <t xml:space="preserve">MUNICIPALIDAD DE TURRIALBA </t>
  </si>
  <si>
    <t>E6010407676000</t>
  </si>
  <si>
    <t xml:space="preserve">MUNICIPALIDAD DE LIMON </t>
  </si>
  <si>
    <t>E6010407776000</t>
  </si>
  <si>
    <t>MUNICIPALIDAD DE GUACIMO</t>
  </si>
  <si>
    <t>E6010407876000</t>
  </si>
  <si>
    <t xml:space="preserve">MUNICIPALIDAD DE MATINA </t>
  </si>
  <si>
    <t>E6010407976000</t>
  </si>
  <si>
    <t xml:space="preserve">MUNICIPALIDAD DE POCOCI </t>
  </si>
  <si>
    <t>E6010408076000</t>
  </si>
  <si>
    <t xml:space="preserve">MUNICIPALIDAD DE SIQUIRRES </t>
  </si>
  <si>
    <t>E6010408176000</t>
  </si>
  <si>
    <t xml:space="preserve">MUNICIPALIDAD DE TALAMANCA </t>
  </si>
  <si>
    <t>E6010408276000</t>
  </si>
  <si>
    <t xml:space="preserve">MUNICIPALIDAD DE RIO CUARTO </t>
  </si>
  <si>
    <t>6.01.05 (202)</t>
  </si>
  <si>
    <t>Transferencias corrientes a Empresas Públicas 
no Financieras (SINART)</t>
  </si>
  <si>
    <t xml:space="preserve">COLETILLA (PARA GASTOS DE OPERACIÓN SEGÚN LEY No. 8346, LEY ORGÁNICA DEL SISTEMA NACIONAL DE RADIO Y TELEVISIÓN CULTURAL (SINART) Y SEGÚN ARTÍCULO 19, INCISO A.).
Céd. Jur. 3-101-347117 </t>
  </si>
  <si>
    <t>6.01.06</t>
  </si>
  <si>
    <t xml:space="preserve">Transferencias corrientes a Instituciones Públicas Financieras </t>
  </si>
  <si>
    <t>6.01.07</t>
  </si>
  <si>
    <t>Dividendos</t>
  </si>
  <si>
    <t>6.01.08</t>
  </si>
  <si>
    <t>Fondos en fideicomiso para gasto corriente</t>
  </si>
  <si>
    <t>6.01.09</t>
  </si>
  <si>
    <t>Impuestos por transferir</t>
  </si>
  <si>
    <t>6.02</t>
  </si>
  <si>
    <t>6.02.01</t>
  </si>
  <si>
    <t>Becas a funcionarios</t>
  </si>
  <si>
    <t>6.02.02</t>
  </si>
  <si>
    <t>Becas a terceras personas (becas literarias)</t>
  </si>
  <si>
    <r>
      <t>COLETILLA (PARA FONDOS CONCURSABLES, ACCIONES, PROYECTOS Y PROGRAMAS DE ACUERDO CON LA</t>
    </r>
    <r>
      <rPr>
        <sz val="9"/>
        <rFont val="Arial"/>
        <family val="2"/>
      </rPr>
      <t xml:space="preserve"> LEY 10041 LEY DE EMERGENCIA Y SALVAMENTO CULTURAL Y SEGÚN EL ARTÍCULO 2, POR UN MONTO DE ₡ 50.000.000,00).</t>
    </r>
  </si>
  <si>
    <t>6.02.03</t>
  </si>
  <si>
    <t xml:space="preserve">Ayudas a funcionarios </t>
  </si>
  <si>
    <t>6.02.99</t>
  </si>
  <si>
    <t>Otras transferencias a personas (Premios Nacionales)</t>
  </si>
  <si>
    <t>COLETILLA (PARA EL PAGO DE PREMIOS NACIONALES DE CULTURA EN LITERATURA, EN SUS DIVERSAS CATEGORÍAS, SEGÚN LEY N°9211 DE PREMIOS NACIONALES DE CULTURA Y SUS REGLAMENTO.).</t>
  </si>
  <si>
    <t>6.03</t>
  </si>
  <si>
    <t>6.03.01</t>
  </si>
  <si>
    <t>Prestaciones legales</t>
  </si>
  <si>
    <t xml:space="preserve">Pensiones y jubilaciones contributivas </t>
  </si>
  <si>
    <t>6.03.03</t>
  </si>
  <si>
    <t xml:space="preserve">Pensiones   no contributivas </t>
  </si>
  <si>
    <t>6.03.04</t>
  </si>
  <si>
    <t xml:space="preserve">Decimotercer mes de pensiones y  jubilaciones </t>
  </si>
  <si>
    <t>6.03.05</t>
  </si>
  <si>
    <t>Cuota patronal de pensiones y jubilaciones, contributivas y no contributivas</t>
  </si>
  <si>
    <t>6.03.99</t>
  </si>
  <si>
    <t xml:space="preserve">Otras prestaciones </t>
  </si>
  <si>
    <t>COLETILLA: (PARA ATENDER EL PAGO DE SUBSIDIOS CON MOTIVOS DE INCAPACIDAD O LICENCIA POR MATERNIDAD).</t>
  </si>
  <si>
    <t>6.04</t>
  </si>
  <si>
    <t>6.04.01</t>
  </si>
  <si>
    <t>Transferencias corrientes a asociaciones</t>
  </si>
  <si>
    <r>
      <t>E60401200</t>
    </r>
    <r>
      <rPr>
        <b/>
        <sz val="10"/>
        <color theme="1"/>
        <rFont val="Arial"/>
        <family val="2"/>
      </rPr>
      <t>75101</t>
    </r>
  </si>
  <si>
    <t xml:space="preserve">ASOCIACION ACADEMIA COSTARRICENSE DE CIENCIAS GENEALOGICAS </t>
  </si>
  <si>
    <r>
      <t>E60401200</t>
    </r>
    <r>
      <rPr>
        <b/>
        <sz val="10"/>
        <color theme="1"/>
        <rFont val="Arial"/>
        <family val="2"/>
      </rPr>
      <t>75300</t>
    </r>
  </si>
  <si>
    <t>ASOCIACION CENTRO ALAJUELENSE DE LA CULTURA.</t>
  </si>
  <si>
    <r>
      <t>E60401200</t>
    </r>
    <r>
      <rPr>
        <b/>
        <sz val="10"/>
        <color theme="1"/>
        <rFont val="Arial"/>
        <family val="2"/>
      </rPr>
      <t>75800</t>
    </r>
  </si>
  <si>
    <t xml:space="preserve">ASOCIACION SINFONICA DE HEREDIA </t>
  </si>
  <si>
    <t>6.04.02</t>
  </si>
  <si>
    <t>Transferencias corrientes a fundaciones</t>
  </si>
  <si>
    <r>
      <t>E60402200</t>
    </r>
    <r>
      <rPr>
        <b/>
        <sz val="10"/>
        <color theme="1"/>
        <rFont val="Arial"/>
        <family val="2"/>
      </rPr>
      <t>75300</t>
    </r>
  </si>
  <si>
    <t>FUNDACIÓN PARQUE METROPOLITANO LA LIBERTAD.</t>
  </si>
  <si>
    <r>
      <t>E60402200</t>
    </r>
    <r>
      <rPr>
        <b/>
        <sz val="10"/>
        <color theme="1"/>
        <rFont val="Arial"/>
        <family val="2"/>
      </rPr>
      <t>75806</t>
    </r>
  </si>
  <si>
    <t>FUNDACIÓN AYÚDENOS PARA AYUDAR.</t>
  </si>
  <si>
    <r>
      <t>E60402210</t>
    </r>
    <r>
      <rPr>
        <b/>
        <sz val="10"/>
        <color theme="1"/>
        <rFont val="Arial"/>
        <family val="2"/>
      </rPr>
      <t>74900</t>
    </r>
  </si>
  <si>
    <t>FUNDACION AYUDENOS PARA AYUDAR.</t>
  </si>
  <si>
    <t>COLETILLA (PARA GASTOS DE OPERACIÓN Y PROYECTOS DIRIGIDOS AL FORTALECIMIENTO DEL CENTRO COSTARRICENSE DE LA CIENCIA Y LA CULTURA, MUSEO DE LOS NIÑOS, COMPLEJO JUVENIL, GALERÍA NACIONAL Y AUDITORIO NACIONAL, SEGÚN LEY 9077 Y AL ARTÍCULO 1).
Ced. Jur. 3-006-10911731</t>
  </si>
  <si>
    <r>
      <t>E60402215</t>
    </r>
    <r>
      <rPr>
        <b/>
        <sz val="10"/>
        <color theme="1"/>
        <rFont val="Arial"/>
        <family val="2"/>
      </rPr>
      <t>74900</t>
    </r>
  </si>
  <si>
    <t>COLETILLA (PARA ATENCIÓN DE PROGRAMAS Y PROYECTOS QUE DESARROLLA EL CENTRO COSTARRICENSE DE LA CIENCIA Y LA CULTURA DE ACUERDO CON LA LEY Nº 7972 IMPUESTOS SOBRE CIGARRILLOS Y LICORES PARA PLAN DE PROTECCIÓN SOCIAL, SEGÚN EL ARTÍCULO 15, INCISO G).
Ced. Jur. 3-006-10911731</t>
  </si>
  <si>
    <r>
      <t>E60402220</t>
    </r>
    <r>
      <rPr>
        <b/>
        <sz val="10"/>
        <color theme="1"/>
        <rFont val="Arial"/>
        <family val="2"/>
      </rPr>
      <t>74900</t>
    </r>
  </si>
  <si>
    <t>FUNDACION PARQUE METROPOLITANO LA LIBERTAD</t>
  </si>
  <si>
    <t>COLETILLA (PARA GASTOS DE OPERACIÓN Y DE MANTENIMIENTO DEL PARQUE METROPOLITANO LA LIBERTAD, SEGUN LEY No 5338, LEY DE FUNDACIONES POR UN MONTO DE ₡ 1.057.500.000,00, ACTIVIDADES ORIENTADAS A LA PARTICIPACIÓN POLÍTICA Y SOCIAL DE PERSONAS JÓVENES  POR UN MONTO DE ₡ 20.000.000,00 Y ENCUESTA NACIONAL DE JUVENTUDES POR UN MONTO DE ₡ 100.000.000,00 DE ACUERDO CON LA ALIANZA PÚBLICO PRIVADA PARA EL DESARROLLO ENTRE EL MINISTERIO DE CULTURA Y JUVENTUD Y LA FUNDACIÓN PARQUE METROPOLITANO LA LIBERTAD).
Céd. Jur 3-006-539384</t>
  </si>
  <si>
    <r>
      <t>E60402220</t>
    </r>
    <r>
      <rPr>
        <b/>
        <sz val="10"/>
        <color theme="1"/>
        <rFont val="Arial"/>
        <family val="2"/>
      </rPr>
      <t>75802</t>
    </r>
  </si>
  <si>
    <t>FUNDACION PARQUE METROPOLITANA LA LIBERTAD</t>
  </si>
  <si>
    <r>
      <t>E60402220</t>
    </r>
    <r>
      <rPr>
        <b/>
        <sz val="10"/>
        <color theme="1"/>
        <rFont val="Arial"/>
        <family val="2"/>
      </rPr>
      <t>75806</t>
    </r>
  </si>
  <si>
    <t>FUNDACION PARQUE METROPOLITANO LA LIBERTAD.</t>
  </si>
  <si>
    <t>6.04.03</t>
  </si>
  <si>
    <t>Transferencias corrientes a cooperativas</t>
  </si>
  <si>
    <t>6.04.04</t>
  </si>
  <si>
    <t>Transferencias corrientes a otras entidades privadas sin fines de lucro</t>
  </si>
  <si>
    <r>
      <t>E60404250</t>
    </r>
    <r>
      <rPr>
        <b/>
        <sz val="10"/>
        <color theme="1"/>
        <rFont val="Arial"/>
        <family val="2"/>
      </rPr>
      <t>75101</t>
    </r>
  </si>
  <si>
    <t>ACADEMIA DE GEOGRAFIA E HISTORIA.</t>
  </si>
  <si>
    <r>
      <t>E60404316</t>
    </r>
    <r>
      <rPr>
        <b/>
        <sz val="10"/>
        <color theme="1"/>
        <rFont val="Arial"/>
        <family val="2"/>
      </rPr>
      <t>75101</t>
    </r>
  </si>
  <si>
    <t>ACADEMIA COSTARRICENSE DE LA LENGUA.</t>
  </si>
  <si>
    <r>
      <t>E60404362</t>
    </r>
    <r>
      <rPr>
        <b/>
        <sz val="10"/>
        <color theme="1"/>
        <rFont val="Arial"/>
        <family val="2"/>
      </rPr>
      <t>75101</t>
    </r>
  </si>
  <si>
    <t xml:space="preserve">TEMPORALIDADES DE LA ARQUIDIOCESIS DE SAN JOSE. </t>
  </si>
  <si>
    <t>6.05</t>
  </si>
  <si>
    <t>6.05.01</t>
  </si>
  <si>
    <t>Transferencias corrientes a empresas privadas</t>
  </si>
  <si>
    <t>6.06</t>
  </si>
  <si>
    <t>6.06.01</t>
  </si>
  <si>
    <t>Indemnizaciones</t>
  </si>
  <si>
    <t>COLETILLA (PARA EL PAGO POR CONCEPTO DE INDEMNIZACIONES CONVENIO MCJ-ICD, ENTRE OTROS).</t>
  </si>
  <si>
    <t>COLETILLA (PARA EL PAGO DE DIFERENCIAS SALARIALES ADEUDADAS POR RESOLUCIONES JUDICIALES Y OTRAS RESOLUCIONES JUDICIALES, ENTRE OTROS).</t>
  </si>
  <si>
    <t>6.06.02</t>
  </si>
  <si>
    <t>Reintegros o devoluciones</t>
  </si>
  <si>
    <t>6.07</t>
  </si>
  <si>
    <t>60701 (200)</t>
  </si>
  <si>
    <t>Programa de la Naciones Unidas para el Desarrollo (PNUD)</t>
  </si>
  <si>
    <t>60701 (220)</t>
  </si>
  <si>
    <t>Transferencias corrientes a Organismos Internacionales</t>
  </si>
  <si>
    <t>COLETILLA (CUOTA ANUAL DE MEMBRESÍA, SEGÚN LEY No. 5980, CONVENCIÓN PARA LA PROTECCIÓN DEL PATRIMONIO MUNDIAL, CULTURAL, NATURAL DEL PAÍS).
Céd. Jur 2-100-042001</t>
  </si>
  <si>
    <t>60701 (535)</t>
  </si>
  <si>
    <t>60701 (540)</t>
  </si>
  <si>
    <t>COLETILLA (CUOTA ANUAL, SEGÚN TRATADOS INTERNACIONALES No. 9032 CONVENIO CONSTITUTIVO DE LA COORDINACIÓN EDUCATIVA Y CULTURAL CENTROAMERICANA (CECC) DEL 19/04/2012).
Céd. Jur 2-100-042001</t>
  </si>
  <si>
    <t>60701 (545)</t>
  </si>
  <si>
    <t>60701 (550)</t>
  </si>
  <si>
    <t>7.03</t>
  </si>
  <si>
    <t>7.03.02 (300)</t>
  </si>
  <si>
    <t>Transferencias de capital a fundaciones</t>
  </si>
  <si>
    <t>7.03.03</t>
  </si>
  <si>
    <t>Transferencias de capital a cooperativas</t>
  </si>
  <si>
    <t>7.03.99</t>
  </si>
  <si>
    <t>Transferencias de capital a otras entidades privadas sin fines de lucro</t>
  </si>
  <si>
    <t>7.04</t>
  </si>
  <si>
    <t>7.04.01</t>
  </si>
  <si>
    <t>Transferencias de capital a empresas privadas</t>
  </si>
  <si>
    <t>7.05</t>
  </si>
  <si>
    <t>7.05.01</t>
  </si>
  <si>
    <t>Transferencias de capital  a organismos internacionales</t>
  </si>
  <si>
    <t>7.05.02</t>
  </si>
  <si>
    <t>Otras transferencias de capital al sector externo</t>
  </si>
  <si>
    <t>8.01</t>
  </si>
  <si>
    <t>8.01.01</t>
  </si>
  <si>
    <t>Amortización de títulos valores internos de corto plazo</t>
  </si>
  <si>
    <t>8.01.02</t>
  </si>
  <si>
    <t>Amortización de títulos valores internos de largo plazo</t>
  </si>
  <si>
    <t>8.01.03</t>
  </si>
  <si>
    <t>Amortización de títulos valores del sector externo de corto plazo</t>
  </si>
  <si>
    <t>8.01.04</t>
  </si>
  <si>
    <t>Amortización de títulos valores del sector externo de largo plazo</t>
  </si>
  <si>
    <t>8.02</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</si>
  <si>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</si>
  <si>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</si>
  <si>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</si>
  <si>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</si>
  <si>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</si>
  <si>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</si>
  <si>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</si>
  <si>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</si>
  <si>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</si>
  <si>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</si>
  <si>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</si>
  <si>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</si>
  <si>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</si>
  <si>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</si>
  <si>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8.02.08</t>
  </si>
  <si>
    <t>Amortización de préstamos de Sector Externo</t>
  </si>
  <si>
    <t>9.01</t>
  </si>
  <si>
    <t>9.01.01</t>
  </si>
  <si>
    <t>Gastos confidenciales</t>
  </si>
  <si>
    <t>9.02</t>
  </si>
  <si>
    <t>9.02.01</t>
  </si>
  <si>
    <t>Sumas libres sin asignación presupuestaria</t>
  </si>
  <si>
    <t>9.02.02</t>
  </si>
  <si>
    <t>Sumas con destino específico sin asignación presupuestaria</t>
  </si>
  <si>
    <t>Partida</t>
  </si>
  <si>
    <t>Código Fuente de Financiamiento</t>
  </si>
  <si>
    <t>Fuente de Financiamiento</t>
  </si>
  <si>
    <r>
      <t xml:space="preserve">LEY ESPECÍFICA
</t>
    </r>
    <r>
      <rPr>
        <b/>
        <sz val="10"/>
        <color theme="0"/>
        <rFont val="Arial"/>
        <family val="2"/>
      </rPr>
      <t>(En caso que aplique)</t>
    </r>
  </si>
  <si>
    <t>0 REMUNERACIONES</t>
  </si>
  <si>
    <t>001</t>
  </si>
  <si>
    <t>Gastos corrientes</t>
  </si>
  <si>
    <t xml:space="preserve">1 SERVICIOS </t>
  </si>
  <si>
    <t>2 MATERIALES Y SUMINISTROS</t>
  </si>
  <si>
    <t>3 INTERESES Y COMISIONES</t>
  </si>
  <si>
    <t>4 ACTIVOS FINANCIEROS</t>
  </si>
  <si>
    <t>5 BIENES DURADEROS</t>
  </si>
  <si>
    <t>280</t>
  </si>
  <si>
    <t>Gastos de capital</t>
  </si>
  <si>
    <t>6 TRANSFERENCIAS CORRIENTES</t>
  </si>
  <si>
    <t>7 TRANSFERENCIAS DE CAPITAL</t>
  </si>
  <si>
    <t>Total General</t>
  </si>
  <si>
    <t>Diferencias</t>
  </si>
  <si>
    <t>751-00 Patrimonio y Desarrollo Sociocultural</t>
  </si>
  <si>
    <t xml:space="preserve">751-01 Centro de Investigación y Conservación del Patrimonio </t>
  </si>
  <si>
    <t>0432023000100079-00</t>
  </si>
  <si>
    <t>Servicio de Telecomunicaciones</t>
  </si>
  <si>
    <t>0432021000100023-00
0432021000100207-00</t>
  </si>
  <si>
    <t>Renovación Firma Digital
Hospedaje página Web</t>
  </si>
  <si>
    <t>(PARA EL PAGO DE TIMBRES EN EL REGISTO NACIONAL EN LA OBTENCIÓN DE INFORMACIÓN REGISTRAL DE BIENES INMUEBLES EN PROCESO DE DECLARATORIA PATRIMONIAL, EN CONCORDANCIA CON LA LEY NO 7555 – LEY DE PATRIMONIO HISTÓRICO ARQUITECTÓNICO DE COSTA RICA.)</t>
  </si>
  <si>
    <t>(PARA LA ELABORACIÓN DE UN INVENTARIO CULTURAL EN EL MARCO DEL PLAN NACIONAL DE DESARROLLO E INVERSIÓN PÚBLICA Y LA ATENCIÓN DEL PROYECTO DE SALVAGUARDIA DEL PATRIMONIO CULTURAL INMATERIAL DE LOS AFRODESCENDIENTE DE LA REGIÓN SICA Y CUBA 2022-2025.)</t>
  </si>
  <si>
    <t>(PARA EL PAGO DE LOS COMPROMISOS QUE DERIVAN DE LOS CONTRATOS; SERVICIOS DE VIGILANCIA, LIMPIEZA Y CARGA DE EXTINTORES PARA LA SEDE DEL PROGRAMA, ENTRE OTROS SERVICIOS.)</t>
  </si>
  <si>
    <t xml:space="preserve">0432021000100015-00
0432019000300011-00
0432022000100237-00
</t>
  </si>
  <si>
    <t xml:space="preserve">Servicio de Recarga y Mantenimiento de Extintores
Servicio de Limpieza
Servicio de Seguridad
</t>
  </si>
  <si>
    <t>(PARA EL PAGO DE RITEVE, SERVICIO DE FUMIGACIÓN, DISEÑO GRAFICO, EXPOSICIÓN DEL CERTAMEN DE PATRIMONIO CULTURAL INMATERIAL, ENTRE OTROS SERVICIOS.)</t>
  </si>
  <si>
    <t>0432021000100033-00</t>
  </si>
  <si>
    <t>Servicio de Fumigación</t>
  </si>
  <si>
    <t>0432024000100003-00</t>
  </si>
  <si>
    <t>Seguro Vehicular</t>
  </si>
  <si>
    <t>(PARA MEJORAR LOS GRADOS DE ESPECIALIZACIÓN DE LOS FUNCIONARIOS DEL CENTRO Y A LA VEZ SOLVENTAR OTRAS NECESIDADES DE CAPACITACIÓN A FUNCIONARIOS DEL PROGRAMA.)</t>
  </si>
  <si>
    <t>0432022000100059-00</t>
  </si>
  <si>
    <t>Mantenimiento de Elevador</t>
  </si>
  <si>
    <t>0432023000100006-00</t>
  </si>
  <si>
    <t>Mantenimiento de Vehículos</t>
  </si>
  <si>
    <t>0432021000100011-00</t>
  </si>
  <si>
    <t>Mantenimiento Preventivo y Correctivo de Aires Acondicionados</t>
  </si>
  <si>
    <t>Mantenimiento y reparación de equipo de cómputo y  sistemas de informacion</t>
  </si>
  <si>
    <t xml:space="preserve"> 0432023000100193-00</t>
  </si>
  <si>
    <t>Servicio de Soporte Técnico</t>
  </si>
  <si>
    <t>Deducible vehicular</t>
  </si>
  <si>
    <t>0432023000100281-00</t>
  </si>
  <si>
    <t>Suscrip. periodico La Nación</t>
  </si>
  <si>
    <t xml:space="preserve">(PARA REALIZAR LAS INVERSIONES QUE FACULTA Y OBLIGA LA LEY No. 7555 DE PATRIMONIO HISTÓRICO ARQUITECTÓNICO DE COSTA RICA.) </t>
  </si>
  <si>
    <t>(PARA LAS OBLIGACIONES QUE GENERAN LOS PREMIOS DE LOS CERTÁMENES DEL CENTRO DE PATRIMONIO: SALVEMOS NUESTRO PATRIMONIO, DECRETO EJECUTIVO Nº37192-C; “COMIDAS Y BEBIDAS TÍPICAS”, SEGÚN DECRETO Nº 29813-C; NUESTRAS ARTESANIAS TRADICIONALES, DECRETO EJECUTIVO Nº 36610-C; Y EL PAGO DEL PREMIO NACIONAL SOBRE PATRIMONIO CULTURAL INMATERIAL EMILIA PRIETO TUGORES, SEGÚN LEY DE PREMIOS NACIONALES No. 9211.)</t>
  </si>
  <si>
    <t>(PARA ATENDER EL PAGO DE SUBSIDIOS CON MOTIVOS DE INCAPACIDAD O LICENCIA POR MATERNIDAD)</t>
  </si>
  <si>
    <t xml:space="preserve">(PARA GASTOS DE OPERACIÓN, SEGÚN LEY No. 3191 DEL 17/09/63, CONVENIO MULTILATERAL DE ASOCIACIONES DE ACADEMIA DE LA LENGUA ESPAÑOLA Y SEGÚN LOS ARTÍCULOS No. 22, 23 y 24 DEL TÍTULO IV DE LA LEY No. 9635 “LEY FORTALECIMIENTO DE LAS FINANZAS PÚBLICAS” DEL 3 DE DICIEMBRE DE 2018). </t>
  </si>
  <si>
    <t xml:space="preserve">(PARA EL ARCHIVO HISTÓRICO ARQUIDIOCESANO, SEGÚN LEY No. 6475 DEL 25/09/1980 Y SEGÚN LOS ARTÍCULOS No. 22, 23 y 24 DEL TÍTULO IV DE LA LEY No. 9635 “LEY FORTALECIMIENTO DE LAS FINANZAS PÚBLICAS” DEL 3 DE DICIEMBRE DE 2018).  </t>
  </si>
  <si>
    <t>(CUOTA DE MEMBRESIA, SEGÚN TRATADO INTERNACIONAL Nª8560, GACETA N.237 DEL 11/12/2006, RATIFICACIÓN A LA CONVENCIÓN PARA LA SALVAGUARDA DEL PATRIMONIO CULTURAL INMATERIAL).</t>
  </si>
  <si>
    <t>751-02 Museo Nacional de Costa Rica</t>
  </si>
  <si>
    <t>Columna1</t>
  </si>
  <si>
    <t>OBJETO CONTRACTUAL2</t>
  </si>
  <si>
    <t>0.01.02</t>
  </si>
  <si>
    <t>Jornales</t>
  </si>
  <si>
    <t>2022CD-000046-0009500001</t>
  </si>
  <si>
    <t>Alquiler de grúas, plataformas, backhoe u otro equipo especializado para mover o trasladar bienes patrimoniales que por mandato legal debe realizar el MNCR o por objetos arqueológico en riesgo (petroglifos, esferas de piedra, entre otros).</t>
  </si>
  <si>
    <t>2023LD-000016-0009500001</t>
  </si>
  <si>
    <t>Espa subpartida incluye las renovaciones de todos los hospedajes de páginas web del de la institución.El MNCR se proyecta a través de páginas web: portal web institucional donde se comparte toda la información y se cumple con la ley de transparencia. Incluye enlaces a publicaciones propias especializadas orientadas a estudiantes y público general. Tiene el portal Orígenes que brinda la información a los monunemtos arqueológicos del país. Este es un portal especializado para la toma de decisiones en proyectos de infraestructura según los requerimientos de la Secretaría Técnica Nacional Ambiental. Además, es de consulta obligada para investigadores y estudiantes de Arqueología. El otro portal es que da acceso a la biblioteca especializada en Historia Natural y Antropologí e Historia. Ofrece recursos en línea para investigadores y estudiantes.</t>
  </si>
  <si>
    <t>No aplica.</t>
  </si>
  <si>
    <t xml:space="preserve">2023PX-000006-0009500001 </t>
  </si>
  <si>
    <t>Servicios telefónicos nacionales, internacional, ampliación del ancho de banda de internet, pago de conexión de internet de las nuevas sedes, con base en los contratos, según estimación realizada por el área de informática.</t>
  </si>
  <si>
    <t>(PAGO DE IMPUESTOS MUNICIPALES DE LOS SERVICIOS BÁSICOS BRINDADOS POR LOS GOBIERNOS LOCALES (SAN JOSÉ, CARTAGO, OSA). ADEMÁS, SE DESTINAN RECURSOS PARA EL PAGO DEL SERVICIO DE DESECHOS LÍQUIDOS, YA QUE LA COLECCIÓN DE INSECTOS, PRESERVADA EN HÚMEDO (ALCOHOL) REQUIERE CAMBIOS CONSTANTE DEL MEDIO LÍQUIDO DE PRESERVACIÓN).</t>
  </si>
  <si>
    <t>Elaboración de cédulas y paneles de exhibiciones, brochures, señalética, afiches divulgativos, panfletos, etc, tanto para las exhibiciones permanentes y temporales, como para las actividades de educación y comunicación. Se incluye la preparación de exposiciones temporales y otras actividades incluidas en el Plan Nacional de Desarrollo (PND) en sitio de patrimonio Mundial-Centro de visitantes de Finca 6 (Osa).</t>
  </si>
  <si>
    <t>2021CD-000056-0009500001 / 2021CD-000058-0009500001</t>
  </si>
  <si>
    <t xml:space="preserve">Contratación de servicios de comunicación, tales como el pago de pauta en el SINART, cuñas de radio, perifoneo por horas, pautas digitales para divulgaciones diseñadas desde el museo, y para diseño de campañas estratégicas a nivel país en medios digitales y/o tradicionales, entre otros. </t>
  </si>
  <si>
    <t xml:space="preserve">(PAGO DEL SERVICIO DE IMPRESIÓN DE  BROCHURES INFORMATIVOS, FOLLETOS PARA ACTIVIDADES EDUCATIVAS Y AFICHES PARA LA PROMOCIÓN DE ACTIVIDADES LÚDICAS. ADEMÁS, SERVICIOS DE ACABADO FINAL DE PRODUCCIÓN DE INFORMACIÓN GRÁFICA PARA EXPOSICIONES, MATERIALES PARA LA CAMPAÑA CONTRA LA DESTRUCCIÓN DE SITIOS ARQUEOLÓGICOS PLANEADA PARA EL 2025). </t>
  </si>
  <si>
    <t>LISTO</t>
  </si>
  <si>
    <t>2023LD-000054-0009500001</t>
  </si>
  <si>
    <t>Pago del servicio de impresión de materiales correspondientes a la gestión de asesoría y apoyo tales como encuadernación de libros de actas de la Junta Administrativa y libros contables, impresiones asociadas a expedientes judiciales y administrativos, impresión de brochures informativos, folletos para actividades educativas y afiches para promoción de actividades lúdicas. Además, incluye los servicios de acabado final de producción de información gráfica para exposiciones, entre otros. Se proyecta el fortalecimiento de la actividad divulgativa del MNCR. Incluye materiales para la campaña contra la destrucción de sitios arqueológicos planeada para el 2025.</t>
  </si>
  <si>
    <t>(SERVICIOS DE TRANSPORTE DE CARGA Y ACARREO DE BIENES PATRIMONIALES QUE PRESENTAN RIESGOS, ASÍ COMO DE GRAN TAMAÑO Y PESO. ENTRE ESTOS BIENES SE INCLUYEN ESFERAS DE PIEDRA Y PETROGRABADOS, CUYO TRASLADO SEGURO Y EFICIENTE ES CRUCIAL PARA SU PRESERVACIÓN Y EXHIBICIÓN ADECUADAS).</t>
  </si>
  <si>
    <t>Pago de servicios de transporte de carga y acarreo de bienes patrimoniales en riesgo, de gran tamaño y peso (esferas de piedra, petrograbados, por ejemplo).</t>
  </si>
  <si>
    <t>(ESTA SUBPARTIDA INCLUYE EL PAGO DE LA PLATAFORMA SICOP, PLATAFORMA INDISPENSABLE PARA REALIZAR LA CONTRATACIÓN PÚBLICA. INCLUYE, ADEMÁS, EL PAGO DE COMISIONES EN SERVICIOS BANCARIOS COMO EL DATÁFONO PARA EL COBRO DE ENTRADAS DE VISITANTES DE LAS BOLETERÍAS DE LA SEDE BELLAVISTA Y SITIO DE PATRIMONIO MUNDIAL-CENTRO DE VISITANTES DE FINCA 6 (OSA) (90 000 VISITANTES POR AÑO, APROXIMADAMENTE).</t>
  </si>
  <si>
    <t>2022-CD0000047-000910000-1 Radiografica Costarricense Sociedad Anónima</t>
  </si>
  <si>
    <t>Este monto está compuesto por pagos al Banco de Costa RIca (BCR) por el uso de Datáfono para recibir el pago de las entradas de los visitantes de las sedes Bellavista y Centro de visitantes de Finca 6 -sitio de patrimonio mundial, por un monto de ¢ 3.000.000 y el pago a RACSA por el uso de la plataforma SICOP  por la suma de ¢ 15.000.000. El uso de la plataforma SICOP es obligatorio para tramitar las contratacciones públicas, según circular MH-DCoP-RES-0012-2024 y la directriz CIR-MCJ-DVA-0825-2023 (tipo de cambio 600).  Se toma como base los pagos del periodo 2023 por la suma de US$ 23 142.55 al tipo de cambio de 600 y con un incremento estimado de un 5%.  Para el MNCR es fundamental contar con los recursos completos para pagar ambos rubros, ya que están estrechamente vinculadas con el servicio de atención de público y con la ejecución presupuestaria a través de la plataforma de contratación.</t>
  </si>
  <si>
    <t>2023LD-000013-0009500001
2022CD-000027-0009500001</t>
  </si>
  <si>
    <t>Pago de servicios de arrendamiento de plataforma de Correo, Office 365 y Suscripción, Renovación, Desbloqueo y Reemplazo Firmas Digitales.</t>
  </si>
  <si>
    <t>(PAGO DE ANÁLISIS ESPECIALIZADOS PARA DETERMINAR LA ANTIGÜEDAD DE MATERIALES ORGÁNICOS OBTENIDOS MEDIANTE EXCAVACIONES ARQUEOLÓGICAS. EL PAGO DE FECHAMIENTOS DE CARBONO 14 ES FUNDAMENTAL PARA OTORGARLE CREDIBILIDAD CIENTÍFICA A LAS FECHAS QUE SE LE DA A LOS DISTINTOS HALLAZGOS).</t>
  </si>
  <si>
    <t>Esta subpartida está destinada al pago de análisis especializados para determinar la antigüedad de materiales orgánicos obtenidos mediante excavaciones arqueológicas. El pago de fechamientos de Carbono 14 es fundamental para otorgarle credibilidad científica a las fechas que se le da a los distintos hallazgos.</t>
  </si>
  <si>
    <t>Se requiere para contratar la Auditoría Externa, la cual debe realizarse anualmente en el MNCR con el fin de cumplir con la legislación de la Administración Pública y garantizar la rendición de cuentas del uso de los recursos publicos asignados a la institución.</t>
  </si>
  <si>
    <t>(PAGO DE LOS CONTRATOS DE SERVICIOS DE SEGURIDAD Y VIGILANCIA, LIMPIEZA, JARDINERÍA, CERRAJERÍA Y RECARGA DE EXTINTORES Y OTROS SERVICIOS REQUERIDOS EN LAS CUATRO SEDES DEL MNCR. ESTA SUBPARTIDA ES FUNDAMENTAL PORQUE INCLUYE SERVICIOS ESENCIALES DE LA INSTITUCIÓN, SIN LOS CUALES NO SE PODRÍA OPERAR NI SE PODRÍAN RECIBIR VISITANTES, NI GARANTIZAR EL CUIDO DE LAS COLECCIONES PATRIMONIALES RESGUARDADAS).</t>
  </si>
  <si>
    <t>Chapeo y limpieza                                                                                                              Fumigación                                                                                                                                Cerrajería                                                                                                                                     Recarga y mantenimiento de extintores                                                                             Servicios de jardinería y sitios arqueológicos</t>
  </si>
  <si>
    <t>2021LA-000003-0009500001  2018LN-000007-0009100001</t>
  </si>
  <si>
    <t>Se requieren ¢215 614 500 colones como recursos adicionales para cubrir los contratos de servicios de seguridad y vigilancia, limpieza,  jardinería, cerrajería, recarga de extintores y otros servicios requeridos en las cuatro sedes del MNCR . La suma total de estos contratos es de ¢431.229.000.00 divididos de las siguiente manera:  Jardines ¢24.000.000.00 Limpieza ¢116.729.000.00, Seguridad ¢267.500.000.00, Reajuste de precios 2022-2023-2024 ¢13.000.0000.00 Cerrajería ¢1.500.000.00, Extintores ¢3.500.000.00, Fumigación ¢5.000.000,00. Con el monto asignado no es posible cumplir con las necesidades institucionales vitales para atender público visitante de las sedes Bellavista y Centro de visitantes de Finca 6 -sitio de patrimonio mundial-. Tampoco se puede garantizar la conservación de las colecciones patrimoniales que resguardan las sedes Bellavista (exhibiciones e Historia Natural), Santo Domingo (Historia Natural) y Pavas (Patrimonio arqueológico e histórico colonial, repúblicano y del siglo XX).</t>
  </si>
  <si>
    <t>(LOS RECURSOS SE UTILIZAN PARA EL PAGO DE SERVICIOS DE MONITOREO DE ALARMAS CONTRA ROBO E INCENDIO DE LAS SEDES PAVAS Y SANTO DOMINGO Y BELLAVISTA, DONDE SE RESGUARDAN LAS COLECCIONES PATRIMONIALES DE ARQUEOLOGÍA, PLANTAS, HONGOS, ANIMALES, FÓSILES, MINERALES, ROCAS, ENTRE OTROS Y SE EXHIBEN VALIOSOS EJEMPLARES DE DISTINTAS ÉPOCAS Y REGIONES. INCLUYE EL PAGO DE SERVICIOS PROFESIONALES EN TOPOGRAFÍA, ANIMACIÓN, VIDEO, AUDIO Y MAESTROS DE CEREMONIAS, GRUPOS ARTÍSTICOS Y CULTURALES, MONTAJE DE EXPOSICIÓN DE ARTÍCULOS, PRODUCCIÓN SONORA Y AUDIOVISUAL PARA COMUNICACIÓN EDUCATIVA, SERVICIOS ARTÍSTICOS PARA LOS DISTINTOS FESTIVALES, LOS SERVICIOS DE REVISIÓN FILOLÓGICA Y TRADUCCIÓN DE TEXTOS PARA EXPOSICIONES Y PUBLICACIONES).</t>
  </si>
  <si>
    <t>Se requiere contratar el servicio de monitoreo de alarmas contra robo e incendio para garantizar la seguraidad de las colecciones que resguarda el MNCR en sus cuatro sedes. El Museo Finca 6 dispone de una sala de exibiciones temporales, en la cual se realizan dos exhibiciones por año, estas exhibiciones son fundamentales para mantener al público local y nacional con el interés de volver a visitar la sede, ya que de manera semestral quienes visitaron ya el museo, tendrán la oportunidad nuevamente de visitarlo y disfrutar de una nueva exhibición. Se requiere para el montaje del material gráfico de las exposiciones, para la producción de audiovisuales de divulgación del quehacer centífico y cultural del museo, para producción de podcast de comunicación educativa para campaña para la prevención de destrucción de monumentos, para contrataciones artísticas y de adecuación de plazoleta para la oferta programática de festivales y efemérides, para la revisión filológica y traducción de los textos de las exposiciones, siendo particularmente importante la inversión para contar previamente con los textos revisados y traducidos, que son requeridos para el diseño museográfico de la nueva Sala de Arqueología</t>
  </si>
  <si>
    <t>2018LN-000007-0009100001</t>
  </si>
  <si>
    <t>Los recursos se utilizan para el pago de servicios de:  Monitoreo de alarmas contra robo e incendio de las sedes Pavas y Santo Domingo, animación, video, audio y maestros de ceremonias, grupos artisticos y culturales, montaje de exposición de artículos, producción sonora y audiovisual para comunicación educativa, servicios artísticos, servicios de revisión filológica y traducción para exposiciones, entre otros.</t>
  </si>
  <si>
    <t>(PAGO DE PASAJES, PEAJES, TRANSPORTE EN LANCHA Y A CABALLO PARA LAS GIRAS DE ARQUEOLOGÍA, PATRIMONIO SUBACUÁTICO E HISTORIA NATURAL).</t>
  </si>
  <si>
    <t>(PAGO DE GASTOS DE ALIMENTACIÓN Y HOSPEDAJE REQUERIDOS POR LOS FUNCIONARIOS PARA LA ATENCIÓN DE LABORES ATINENTES A SUS CARGOS QUE INCLUYE GIRAS A DIFERENTES PARTES DEL PAÍS.)</t>
  </si>
  <si>
    <t/>
  </si>
  <si>
    <t>Migración de la contratación de Pólizas a SICOP  Subpartida orientada al pago de pólizas de Incendio, Dineros en tránsito, Responsabilidad Civil, Riesgos del trabajo, Riesgo nombrado, equipo electrónico y de los vehículos institucionales, según la legislación vigente.</t>
  </si>
  <si>
    <t>(ESTA SUBPARTIDA ES NECESARIA PARA CUBRIR EL PAGO DE LAS ACTIVIDADES REQUERIDAS Y NECESARIAS DE CAPACITACIÓN AL PERSONAL, ASÍ COMO PARA LA ALIMENTACIÓN, FACILITADORES Y PERSONAL DE APOYO DE ACTIVIDADES EDUCATIVAS DE HABILIDADES BLANDAS Y PATRIMONIO PARA JÓVENES EN EL SITIO PATRIMONIO MUNDIAL “ASENTAMIENTOS CACICALES CON ESFERAS DE PIEDRA DEL DIQUÍS- CENTRO DE VISITANTES DE FINCA 6. INCLUYE, ADEMÁS, EL PAGO DE SERVICIOS), EN EVENTOS COMO SEMINARIOS, CHARLAS, CONGRESOS, SIMPOSIOS, CURSOS Y SIMILARES. TAMBIÉN PARA EL PAGO DE SALAS DE INSTRUCCIÓN, ENTRE OTROS).</t>
  </si>
  <si>
    <t>(ACTIVIDADES PROTOCOLARIAS VINCULADAS A GESTIONES DE ARTICULACIÓN INTERINSTITUCIONAL, VÍNCULOS CON GRUPOS ORGANIZADOS DE LAS COMUNIDADES Y COMISIONES Y COMITÉS. ATENCIÓN DE GRUPOS ORGANIZADOS, CURSOS Y FORMACIÓN EN LAS SEDES BELLAVISTA Y SITIO DE PATRIMONIO MUNDIAL SEDE FINCA 6).</t>
  </si>
  <si>
    <t xml:space="preserve">Contrato de mantenimiento  preventivo del ascensor de la sede Bellavista y  contrato de mantenimiento de las puertas automáticas de las sedes Bellavista y Centro de visitantes de Finca 6. </t>
  </si>
  <si>
    <t>Mantenimiento de sistema de riego del jardín central y del jardín de exhibición de plantas y mariposas vivas (Mariposario) de la sede Bellavista</t>
  </si>
  <si>
    <t>Contratación del cuido del sistema de puertas automaticas en Ala Este del Cuartel Bellavista, sector de exhibiciones. Además, incluye el pago del servicio de mantenimiento hidráulico y de atención y mantenimiento de equipos como estibadoras, partes hidraúlicas de montacargas y carretillas hidráulicas (perras) y tecles; mismos que cumplen una función importante en el movimiento y custodia de las colecciones, principalmente de objetos escultóricos de piedra  y activos de gran peso, principalmente para el manejo de las colecciones patrimoniales que administra el Departamento de Protección de Patrimonio Cultural. Tambien incluye la contratación del Servicio mantenimiento de la  infraestructura de fibra óptica y redes cobres de las cuatro sedes del MNCR.</t>
  </si>
  <si>
    <t xml:space="preserve">Esta subpartida incluye el pago del contrato de Mantenimiento y reparación de los 12 vehículos instituciones y un camión de 8 toneladas, que se usan en giras por todo el país y para el transporte de bienes patrimoniales. Estos vehículos tienen más de 5 años de antigüedad y requieren mantenimiento permanente. Según la estadística de Servicios Generales, el mayor porcentaje de salidas corresponden a trabajos de arqueología e investigación rural, lo cual está asociado a un mantenimiento preventivo y correctivo más continuo y riguroso, tomando en cuenta el kilometraje semanal y las zonas a las que deban ingresar. </t>
  </si>
  <si>
    <t xml:space="preserve">2022CD-000034-0009500001   2022CD-000026-0009500001 </t>
  </si>
  <si>
    <t>Esta subpartida inluye el pago de los contratos de mantenimiento y reparación del equipo de comunicación. Abarca la infraestructura de fibra óptica, redes de cobre y el sistema de circuito cerrado de televisión (CCTV). Es una subpartida fundamental porque garantiza la continuidad operativa, la seguridad y el rendimiento eficiente de las tecnologías críticas de la institución.. Además, el mantenimiento de la infraestructura de fibra óptica y redes de cobre asegura la integridad y velocidad de las comunicaciones, minimizando la posibilidad de interrupciones y mejorando la conectividad. Esto es fundamental para mantener la eficiencia en las operaciones diarias, así como para respaldar el intercambio rápido y seguro de datos.</t>
  </si>
  <si>
    <t>Contratación para el  mantenimiento de los equipos de climatización para conservar las colecciones patrimoniales de Historia Natural ( más de 2 700 000 ejemplares resguardados en las sedes Bellavista y Santo Domingo) y de patrimonio Historico-Arqueológico (miles de ejemplares de bienes arqueológicos y de documentos), así como las salas de exhibición  en la sede Bellavista y Centro de visitantes de Finca 6 -sitio de Patrimonio Mundial, así como de los laboratorios de procesamiento de muestras. El servicio de mantenimiento de los equipos de climatización cumple una función vital dentro del manejo de las colecciones y la atención al usuario, en el orden de prioridades el mantenimiento del ambientes controlados para las colecciones representa el cumplimiento de las buenas prácticas de conservación; además de aumentar la vida útil de las coelcciones de historia natural y de patrimonio arqueólógico e histórico cultural. El marco legal del patrimonio arqueológico (ley 6703 y otras leyes conexas, así como los compromisos desde la creación del MNCR en 1887 de resguardar el patrimonio de la nación se ven amenazados si desantendemos el cuido y mantenimiento de las valiosas colecciones del estado costarricense dado en resguardo al MNCR.</t>
  </si>
  <si>
    <t>Esta subpartida se destina al pago de los contratos de mantenimiento y reparación de equipos de cómputo y sistemas de información. Abarca el mantenimiento del Firewall (cortafuegos en caso de amenazas cibernéticas), la Central telefónica, los relojes marcadores, los programas antivirus y el sistema de información, por lo que se justifica como una medida integral para garantizar la seguridad, la eficiencia y la funcionalidad continua de las infraestructuras críticas de la institución.
El mantenimiento del Firewall es esencial para salvaguardar la red informática del museo contra posibles amenazas cibernéticas, protegiendo datos sensibles y preservando la integridad de la información digital. Esto contribuye directamente a mantener un entorno digital seguro y confiable.
La Central telefónica, al ser una parte fundamental de la comunicación interna y externa, requiere mantenimiento regular para asegurar su rendimiento óptimo. Esto garantiza que el personal del museo pueda comunicarse eficazmente, mejorando la coordinación y la eficiencia operativa. El mantenimiento de los relojes marcadores es crucial para la gestión eficiente del tiempo y el control de asistencia del personal, asegurando una administración precisa y confiable de los recursos humanos en el museo. El mantenimiento del software antivirus es fundamental para proteger los sistemas informáticos del museo contra amenazas de malware y virus, salvaguardando la integridad de los datos y la estabilidad de los sistemas. El mantenimiento de los sistemas computacionales es de vital importancia puesto que son las herramientas por medio de las cuales se desarrollan la mayoría de las actividades en el Museo Nacional, investigación, administración, proyección, etc., y aquellos relacionados a todas las colecciones. La inversión en el mantenimiento de estas tecnologías críticas contribuye directamente a la seguridad, eficiencia y calidad operativa del Museo Nacional de Costa Rica, asegurando la preservación y difusión exitosa de su valioso patrimonio cultural. El no contar con estos mantenimientos incrementa el riesgo de fallas en los sistemas, lo que podría repercutir en perdida de información, desactualización, interrupción de servicios y falta de certeza para la toma de decisiones, repercutiendo directamente en la calidad de la información procesada, generada y almacenada en las bases de datos.</t>
  </si>
  <si>
    <t xml:space="preserve">(MANTENIMIENTO PREVENTIVO DE EQUIPOS COMO EL ULTRACONGELADOR SON ESENCIALES PARA LA CONSERVACIÓN DE MUESTRAS BIOLÓGICAS, QUE SON INDISPENSABLES PARA LAS INVESTIGACIONES CIENTÍFICAS DEL MUSEO NACIONAL DE COSTA RICA). </t>
  </si>
  <si>
    <t>Esta subpartida es necesaria para la reparación de los equipos y maquinaria institucional tales como el ultracongelador para el resguardo de muestras de tejidos zoológicos (aves, mamíferos, insectos), manteniento de estereoscopio, escaner, estación total y georadar, equipos electricos de uso para labores de carpinteria y albañileria, además se dispone de una serie de equipos de combustión para labores de mantenimiento en los Sitios Arqueológicos Declarados Patrimonio de la Humanidad por la UNESCO, entre los equipos se dispone de: motoguadañas, orilladora eléctrica, bomba eléctrica, motosierras, generadoesr eléctricos, sopladoras, taladros, esmeriladoras, sierras de mesa, sierras caladoras, maquinas de soldar, entre otras, estos equipos requieren de un mantenimiento preventivo para darles una mayor durabilidad y en ocasiones es necesario darles un mantenimiento correctivo por el deterioro de algunos de sus componentes.</t>
  </si>
  <si>
    <t>59</t>
  </si>
  <si>
    <t>Servicio de mantenimiento de los equipos y maquinaria de la sede del Centro de Visitantes Sitio Museo Finca 6.60</t>
  </si>
  <si>
    <t>61</t>
  </si>
  <si>
    <t>(PAGO DE MARCHAMOS Y DERECHO DE CIRCULACIÓN DE LA FLOTA VEHICULAR INSTITUCIONAL).</t>
  </si>
  <si>
    <t>63</t>
  </si>
  <si>
    <t>64</t>
  </si>
  <si>
    <t>65</t>
  </si>
  <si>
    <t>66</t>
  </si>
  <si>
    <t>Contrato Banco de Costa Rica</t>
  </si>
  <si>
    <t>Pago de servicios del dispositivo electrónico Quick Pass. Es importante indicar que en esta subpartida se requieren 83 200 000 millones para pagar los permisos de construcción para el proyecto de Construcción del Equipamiento de la sede de Pavas. Este dinero se usará en caso de contar con el aporte del gobierno de la República Popular de China ($15 millones de fondos no reembolsables). Este proyecto forma parte del Plan Nacional de Desarrollo y depende de las relaciones diplomáticas entre ambos países.</t>
  </si>
  <si>
    <t>(PAGO DE LA COMPRA DE COMBUSTIBLE PARA LA FLOTA DE VEHÍCULOS INSTITUCIONALES, ASÍ COMO PARA LA PLANTA ELÉCTRICA PORTÁTIL, HERRAMIENTAS DE CORTE DE CÉSPED, COMO MOTOGUADAÑAS, MOTOSIERRAS, SOPLADORES E HIDROLAVADORAS. ESTOS EQUIPOS SON FUNDAMENTALES PARA EL MANTENIMIENTO DE LAS ÁREAS VERDES Y LA LIMPIEZA DE LAS INSTALACIONES DEL MUSEO).</t>
  </si>
  <si>
    <t>Subpartida para el pago de combustible para la flotilla de vehículos institucionales, planta eléctrica (portátiles), aceites y lubricantes, grasa automotriz, anticorrosivos y lubricantes para metal entre otros, así como gasolina para las herramientas de corta de cesped (motoguadañas, motosierras, sopladores e hidro lavadoras) para el mantenimiento de lasp ropiedades patrimoniales.</t>
  </si>
  <si>
    <t>(ADQUISICIÓN DE PRODUCTOS QUÍMICOS COMO ALCOHOL Y SUMINISTROS PARA LOS BOTIQUINES UTILIZADOS DURANTE LAS GIRAS DE CAMPO E INSTITUCIONALES).</t>
  </si>
  <si>
    <t>2020CD-000101-0009500001</t>
  </si>
  <si>
    <t xml:space="preserve">Compra de alcohol, repelente, protector solar, y suministros para los botiquines, mascarilla de protección, guantes de hule y otros que también se usan, entre otras cosas para la preparación y conservación de ejemplares de las diferentes colecciónes.de Historia Natural y Patrimonio arqueológico y subacuáticos </t>
  </si>
  <si>
    <t>(PRODUCCIÓN DE MATERIAL IMPRESO NECESARIO PARA DIVERSAS ACTIVIDADES COMO EXHIBICIONES, EVENTOS, MATERIAL EDUCATIVO Y DOCUMENTOS INSTITUCIONALES. EL SUMINISTRO CONSTANTE DE TINTAS, TÓNER Y FILAMENTOS GARANTIZA LA CALIDAD Y CONTINUIDAD EN LA IMPRESIÓN DE MATERIALES IMPORTANTES PARA LA COMUNICACIÓN INTERNA Y EXTERNA, ASÍ COMO PARA LA DOCUMENTACIÓN Y DIVULGACIÓN DE INFORMACIÓN RELACIONADA CON EL PATRIMONIO CULTURAL. ESTO INCLUYE LA IMPRESIÓN DE ETIQUETAS, CATÁLOGOS, FOLLETOS Y OTROS RECURSOS QUE SON ESENCIALES PARA LA PRESENTACIÓN EFECTIVA DE EXPOSICIONES Y LA INTERACCIÓN CON EL PÚBLICO).</t>
  </si>
  <si>
    <t>La compra de tintas, tóner y filamentos para impresoras en el Museo Nacional de Costa Rica se justifica como una necesidad esencial para respaldar las funciones administrativas y museísticas. Estos insumos son fundamentales para mantener operativas las impresoras y asegurar la producción de material impreso necesario para diversas actividades, como exhibiciones, eventos, material educativo y documentos institucionales.Asimismo, estos materiales son funadmentales para las impresiones de las actas de la Junta Administrativa, la Comisión Arqueológica Nacional, informes de auditorias y Estados Financieros.</t>
  </si>
  <si>
    <t xml:space="preserve">(PARA ADQUIRIR REPELENTE CONTRA INSECTOS. LA ADQUISICIÓN DE INSECTICIDAS AMIGABLES CON EL MEDIO AMBIENTE). </t>
  </si>
  <si>
    <t>Se requiere  la compra de diversos materiales químicos destinados a la salud ocupacional (repelente para los profesionales a cargo en temas de trabajo a campo y que hacen tareas recurrentes en sitio de mucha maleza y vegetacion). Ademas, se requiere la adquisición de insecticidas amigables con el ambiente para control de plagas del mariposario y otros espacios propensos de las cuatro sedes. Incluye, también, la compra de productos quimicos de uso agropecuario, relacionados con el Plan de Gestión Ambiental de las sedes, y la compra de implementos para el talller de museografía y la Intervención de bienes patrimoniales para su conservación y puesta en valor, para la compra de acetona para análisis de fosfatos, proteínas y otros, compra de amoníaco, agua oxigenada, reactivos, tinturas microbiológicas y otros que son útiles para preparar ejemplares que serán integrados a las colecciones de patrimonio natural.</t>
  </si>
  <si>
    <t>Compra de pinturas tintes y diyulentes.74</t>
  </si>
  <si>
    <t>Se solicita para atender una gran cantidad de reuniones y sesiones de trabajo gestionadas durante todo el año como parte del quehacer institucional de la Dirección General, con funcionarios de la institución, del Ministerio de Cultura y Juventud, otras instancias públicas y privadas para apoyo y acompañamiento en las diferentes tareas y necesidades del Museo Nacional.  Estas reuniones se llevan a cabo tanto en la sede Bellavista como en la sede Pavas, o también en ocasiones se coordinan reuniones almuerzo para mejor aprovechamiento de la jornada laboral de la Directora General.  Los recursos solicitados se utilizan en la compra de alimentos y bebidas naturales, para refrigerios que se brindan a funcionarios del Museo y de otras instituciones públicas, así como usuarios externos que participen en reuniones de trabajo y otras actividades de carácter laboral.</t>
  </si>
  <si>
    <t>(COMPRA DE MATERIALES PARA EL MANTENIMIENTO PREVENTIVO Y CORRECTIVO DE LOS EDIFICIOS DEL MUSEO NACIONAL DE COSTA RICA, TALES COMO: VARILLAS, TUBOS, CLAVOS, TORNILLOS, MALLAS, LAMINAS, PLATINAS, RIELES, ANGULARES, SOLDADURA, ENTRE OTROS).</t>
  </si>
  <si>
    <t xml:space="preserve">Compra de materiales para el mantenimiento preventivo y correctivo de la infraestructura  de las cuatro sedes del Museo Nacional de Costa Rica. Incluye la compra de cemento, agregados, piedra, arena, base, laminas, lastre, productos minerales y asfálticos, entre otros . </t>
  </si>
  <si>
    <t>Los recursos se requieren para  la compra de productos derivados de la madera, tales como: vigas, tablones, postes, tablas, tablillas, laminas, entre otros materiales necesarios para el mantenimiento preventivo y correctivo de la infraestructura de las cuatro sedes del MNCR.</t>
  </si>
  <si>
    <t>Compra de cable de red, baterías de respaldo, cables de video hdmi / vga, splitter y divisores de señal de video, convertidores de medio, tarjetas de memoria y discos duros externos,  entre otros. Ademas, compra de productos eléctricos, tales como: cables, conectores, tomacorrientes, breke, apagadores, cajas, enchufles, luminarias, regletas, extensiones, lámparas, cables, balastros, artefactos para lumimnarias (diodos), lámparas con magnificación (lupa)   entre otros accesorios necesarios para el mantenimiento preventivo y correctivo de la infraestructura de las cuatro sedes del MNCR y para el montaje de exhibiciones.</t>
  </si>
  <si>
    <t>Los recursos se requieren para la compra de vidrios necesarios para el mantenimiento preventivo y correctivo de la infraestructura ubicada en la las sedes institucionales, además en los cuatro Sitios Arqueológicos Declarados Patrimonio de la Humanidad por la UNESCO. Además, se requieren para la confección de vitrinas para exhibiciones museográficas.</t>
  </si>
  <si>
    <t xml:space="preserve">Se requiere la compra de materiales  para el mantenimiento de la infraestuctura de las cuatro sedes del MNCR, específicamente vinculados al mantenimiento de tuberías y de los servicios sanitarios (cinta adhesiva , llaves de paso plásticas, llaves de chorro, llaves para lavamanos, uniones en media, tés en media, tapones en media, curvas en media, codos en media, spander en 1”, 2” y 3”, manijas para inodoros, tubería y accesorios de 2” pulgadas y 4” pulgadas).  </t>
  </si>
  <si>
    <t>Otros materiales y productos de uso en la construcción y mantenimiento</t>
  </si>
  <si>
    <t>Subpartida destinada a la compra de lijas para madera y agua, llaves de cañería, panelería liviana para divisiones, remaches, rodapiés, cinta gris. Todos estos materiales se requieren para el mantenimiento de las cuatro sedes del MNCR.</t>
  </si>
  <si>
    <t>(COMPRA DE HERRAMIENTAS DE INSTRUMENTOS TALES COMO: MARTILLOS, PALAS, PALINES, RASTRILLOS, ARAÑAS, ESCALERAS, CINTAS MÉTRICAS, CARRETILLOS, MACHETES, MASOS, MACANAS, DESTORNILLADORES, LLAVES, ENTRE OTRAS HERRAMIENTAS REQUERIDAS PARA EL MANTENIMIENTO DE LAS CUATRO SEDES DEL MNCR).</t>
  </si>
  <si>
    <t xml:space="preserve">2022CD-000034-0009500001     2022CD-000026-0009500001 </t>
  </si>
  <si>
    <t xml:space="preserve">Recursos destinados a la compra de repuestos para los equipos del MNCR tal como de equipos neumáticos, bombas de agua, sistema de aspersión y puertas automáticas, servicio de mantenimiento equipo de carga, equipo de transporte, mantenimiento de extintores y cerradura, los equipos y maquinaria destinada para labores de mantenimiento preventivo y correctivo de la infraestructura, entre otros. </t>
  </si>
  <si>
    <t>Compra de herramientas e instrumentos tales como: martillos, palas, palines, rastrillos, arañas, escaleras, cintas metricas, carretillos, mahetes, masos, macanas, destornilladores, llaves, entre otras herraminetas.COMPRA HERRAMIENTAS E INSTRUMENTOS87</t>
  </si>
  <si>
    <t>Compra de repuestos y accesorios.88</t>
  </si>
  <si>
    <t>(ÚTILES DE OFICINA, COMO PAPELERÍA, LÁPICES Y RAPIDÓGRAFOS, ASÍ COMO CINTAS ADHESIVAS PARA EL EMPAQUE DE COLECCIONES ARQUEOLÓGICAS Y PINCELES PARA LA LIMPIEZA DE ARTEFACTOS Y LA RECOLECCIÓN DE MUESTRAS ORGÁNICAS. TAMBIÉN ABARCA PEGAMENTOS ESPECIALES, COMO "COLA BLANCA" Y ADHESIVOS PARA PAPEL, NECESARIOS PARA LA CONSERVACIÓN Y RESTAURACIÓN DE BIENES PATRIMONIALES).</t>
  </si>
  <si>
    <t>Se requiere la compra de útiles de oficina para inventariar, embalar e identificar bienes patrimoniales (cintas adhesiva para empaque de bienes patrimoniales, rapidógrafos para rotular objetos arqueológicos, pinceles para limpieza de artefactos y recolección de muestras orgánicas útiles y materiales médico, hospitalario y de investigación, pegamento tipo "cola blanca" y pegamento especial para papel, papelería, lapices, rapidografos, entre otros).</t>
  </si>
  <si>
    <t>(COMPRA DE TIRAS REACTIVAS ESPECIALIZADAS PARA EL ANÁLISIS Y PROCESAMIENTO DE MUESTRAS DE SUELO, FUNDAMENTALES PARA ESTUDIOS AMBIENTALES Y ARQUEOLÓGICOS. ADEMÁS, LA PREPARACIÓN Y CONSERVACIÓN DE MUESTRAS BOTÁNICAS REQUIEREN HERRAMIENTAS ESPECÍFICAS PARA MANTENER PARTES PESADAS DE LAS PLANTAS, COMO FRUTOS Y HOJAS, EN SU LUGAR. PARA ESTE FIN, SE UTILIZA HILO DENTAL ENCERADO, QUE PERMITE HACER COSTURAS SIN DAÑAR LA CARTULINA DE MONTAJE NI EL EJEMPLAR, ASEGURANDO SU PRESERVACIÓN A LARGO PLAZO).</t>
  </si>
  <si>
    <t>Subpartida requerida para la compra de materiales de laboratorio tales como: tiras para reactivar, especial para análisis y el procesamiento de muestras de suelo. Además, la preparación de muestras botánicas requiere sostener partes pesadas de las plantas como frutos u hojas.  El material requerido para este fin es el hilo dental encerado, que permite hacer costuras sin dañar la cartulina de montaje ni al ejemplar garantizándose con ello su preservación en el tiempo.</t>
  </si>
  <si>
    <t>(COMPRA DE: CARTULINAS Y LÁMINAS DE CARTÓN PARA EXHIBICIONES Y LABORES EDUCATIVAS.- PAPEL LIJA Y PAPEL ACUARELA PARA PROYECTOS DE RESTAURACIÓN Y CONSERVACIÓN. - CAJAS DE CARTÓN PARA LA ORGANIZACIÓN Y PROTECCIÓN DE COLECCIONES ARQUEOLÓGICAS. - PAPEL LIBRE DE ÁCIDO ELABORADO CON FIBRAS DE ALGODÓN, INDISPENSABLE PARA LA CONSERVACIÓN DE DOCUMENTOS Y BIENES CULTURALES. - PAPEL TIPO NEW YORK Y OTROS TIPOS ESPECÍFICOS NECESARIOS PARA LAS ACTIVIDADES DEL MUSEO).</t>
  </si>
  <si>
    <t>Recursos destinados a la compra de papel especial para folios de las actas de la Junta Administrativa y la Comisión Arqueológica Nacional y para imprimir boletos de entrada en las boleterías de las sedes Bellavista y Centro de Visitantes de Finca 6, papel satinado, papel periódico, cartulinas, láminas de cartón, papel acuarela, cajas de cartón para almacenar bienes  patrimoniales, papel libre de ácido elaborado con fibras de algodón para resguardar documentos antiguos,entre otros.</t>
  </si>
  <si>
    <t>(COMPRA DE UNIFORMES PARA PERSONAL DE VIGILANCIA DE SALAS, BOLETERÍA, CHOFERES, PERSONAL DE MANTENIMIENTO, MENSAJERÍA, A LA VEZ SE REQUIERE MANTELERÍA NUEVA, BANDERAS, CAPAS, PONCHOS, BULTOS, GABACHAS, CONFECCIÓN DE ESTUCHES PARA MOVILIZAR MOBILIARIO ITINERANTE, MANTELES, ENTRE OTROS).</t>
  </si>
  <si>
    <t>2018LN-000005-0009100001</t>
  </si>
  <si>
    <t>Esta subpartida se requiere para  la compra de papel higiénico, toallas para secado de manos, compra de detergente en polvo para mantelería, jabón antibacterial,  jabón concentrado liquido lavaplatos, pastillas para inodoro, desodorante ambiental, cloro, desinfectantes, aromatizantes, pastillas sanitarias, bolsas de basura, negritas, escobas, detergente, alcohol, trapos, limpiones, entre otros.</t>
  </si>
  <si>
    <t>COMPRA ÚTILES Y MATERIALES DE PROTECCIÓN Y SEGURIDAD DEL PERSONAL  COMO: GUANTES, ZAPATOS DE SEGURIDAD Y BOTAS, LENTES Y GAFAS DE SEGURIDAD, MÁSCARAS Y MASCARILLAS, MANGAS Y ARNESES, LÍNEAS DE VIDA Y ARNESES DE SEGURIDAD, ENCANDILADORAS (LINTERNAS DE CABEZA).</t>
  </si>
  <si>
    <t xml:space="preserve">Recursos destinados a la compra de equipo de seguridad ocupacional como guantes, zapatos de seguridad, lentes, gafas, mascaras de soldar, mangas para proteger los brazos del sol, arnes de seguridad, lineas de vida, botas, encandiladoras (linternas cabeza),  entre otros. Estos equipos son utilizados por los distintos profesionales de Arqueología e Historia Natural y por el personal de mantenimiento de infraestructura. de las sedes del MNCR. </t>
  </si>
  <si>
    <t>Se requiere la compra de espumas de poliuretano para el traslado de bienes patrimoniales delicados (esculturas, vasijas de barro, huesos).</t>
  </si>
  <si>
    <t>Recursos destinados a la  compra de baterías para los controles de las pantallas colocadas en las salas de exhibición,  font, lapices de color, crayolas, temperas y otros materiales requeridos para los talleres infantiles y otras actividades educativas. Además, se requiere para la compar de láminas de estereofón para su uso en talleres educativos y para proteger bienes frágiles. Asimismo, se requiere para la compra de un set de luces y elementos de estudio fotográfico que permita la captura de imágenes para registrar los bienes patrimoniales en las respectivas bases de datos. Esta documentación fotográfica es fundamental para control y seguimiento de las colecciones patrimoniales y para brindar un acceso digital a las mismas.</t>
  </si>
  <si>
    <t>Se requiere la adquisición de un sistema de aire acondicionada para el Ala Este del Cuartel Bellavista para acondicionar la exhibición permanen te de Historia Antigua de Costa Rica (15 000 años de Historia Antigua). Además, se requiere la inversión en equipo y mobiliario de oficina para la Unidad de Informática del Museo Nacional de Costa Rica con el fin de tener un entorno de trabajo eficiente y propicio para el rendimiento óptimo del equipo técnico contribuyendo directamente al bienestar del personal, mejorando la productividad y la calidad del trabajo.</t>
  </si>
  <si>
    <t>La prioridad en la compra de equipo y programas de cómputo para el Museo Nacional de Costa Rica radica en mantener la infraestructura tecnológica actualizada y alineada con los estándares contemporáneos. La adquisición de hardware de última generación y software especializado es esencial para mejorar la eficiencia operativa, respaldar la gestión de datos, y potenciar la creación y presentación de contenidos digitales. Los programas de cómputo actualizados facilitan la preservación digital, la investigación y la interpretación del patrimonio cultural. Además, la inversión en equipos más potentes y programas innovadores contribuye a ofrecer experiencias interactivas y educativas más avanzadas para los visitantes. La modernización constante de la tecnología informática garantiza la seguridad de la información y la capacidad de adaptarse a las demandas cambiantes del entorno digital. En resumen, la compra de equipo y programas de cómputo es fundamental para mantener al Museo Nacional de Costa Rica a la vanguardia tecnológica, asegurando la calidad y relevancia de sus servicios y presentaciones. Además, incluye equipo que apoya la gestión de los equipos de investigación con un grabador de sonidos de murciélagos, Echo meter touch 2 pro, entre otros.</t>
  </si>
  <si>
    <t>La prioridad en la compra de licenciamiento para el Museo Nacional de Costa Rica radica en garantizar el uso legal y seguro de software esencial. Adquirir licencias adecuadas asegura el cumplimiento de regulaciones y derechos de autor, evitando riesgos legales y sanciones. Además, el licenciamiento proporciona acceso a actualizaciones, parches de seguridad y soporte técnico, esenciales para mantener la eficiencia y seguridad de las aplicaciones informáticas del museo. La compra de licencias también permite el uso óptimo de software especializado, contribuyendo a la preservación digital, investigación y presentación de contenidos. Garantizar licenciamiento adecuado es vital para mantener la integridad de la infraestructura tecnológica y respaldar las iniciativas culturales y educativas del museo de manera legal y eficaz.</t>
  </si>
  <si>
    <t>(PARA ATENDER EL PAGO DE SUBSIDIOS CON MOTIVOS DE INCAPACIDAD O LICENCIA POR MATERNIDAD).</t>
  </si>
  <si>
    <t>E6040120075101</t>
  </si>
  <si>
    <t>E6040120075300</t>
  </si>
  <si>
    <t>E6040120075800</t>
  </si>
  <si>
    <t>E6040220075300</t>
  </si>
  <si>
    <t>E6040220075806</t>
  </si>
  <si>
    <t>E6040221074900</t>
  </si>
  <si>
    <t>E6040221574900</t>
  </si>
  <si>
    <t>E6040222074900</t>
  </si>
  <si>
    <t>E6040222075802</t>
  </si>
  <si>
    <t>E6040222075806</t>
  </si>
  <si>
    <t>E6040425075101</t>
  </si>
  <si>
    <t>E6040431675101</t>
  </si>
  <si>
    <t>E6040436275101</t>
  </si>
  <si>
    <t>751-03 Museo de Arte Costarricense</t>
  </si>
  <si>
    <t>( PARA EL PAGO DEL PERSONAL  TEMPORAL CONTRATADO PARA SUSTITUIR A FUNCIONARIOS DEL MUSEO POR INCAPACIDADES O LICENCIAS DE LARGA DURACION, COLETILLA 133-SUPLENCIAS )</t>
  </si>
  <si>
    <t>CAJA COSTARRICENSE DE SEGURO SOCIAL (CCSS) (CONTRIBUCION PATRONAL SEGURO DE SALUD SEGÚN LEY N° 1 7 DEL 22 DE OCTUBRE DE 1943, LEY CONSTITUTIVA DE LA CCSS Y REGLAMENTO °7082 DEL 03 DE DICIEMBRE DE 1996 Y SUS REFORMAS).</t>
  </si>
  <si>
    <t>BANCO POPULAR Y DE DESARROLLO COMUNAL (BPDC) (SEGÚN LEY N° 4351 DEL 11 DE JULIO DE 1969 , LEY ORGÁNICA DEL B.P.D.C).</t>
  </si>
  <si>
    <t>CAJA COSTARRICENSE DE SEGURO SOCIAL (CCSS) (CONTRIBUCION PATRONAL SEGURO DE PENSIONES SEGÚN LEY N° 17 DEL 22 DE OCTUBRE DE 1943, LEY CONSTITUTIVA DE LA CCSS Y REGLAMENTO °6898 DEL 07 DE FEBRERO DE 1995 Y SUS REFORMAS).</t>
  </si>
  <si>
    <t>CAJA COSTARRICENSE DE SEGURO SOCIAL (CCSS) (CONTRIBUCION PATRONAL AL RÉGIMEN DE PENSIONES SEGÚN LEY DE PROTECCIÓN AL TRABAJADOR N° 7983 DEL 16 DE FEBRERO DEL 2000).</t>
  </si>
  <si>
    <t>CAJA COSTARRICENSE DE SEGURO SOCIAL (CCSS) (CONTRIBUCION PATRONAL AL FONDO DE CAPITALIZACION LABORAL SEGÚN LEY DE PROTECCIÓN AL TRABAJADOR N° 7983 DEL 16 DE FEBRERO DEL 2000).</t>
  </si>
  <si>
    <t>Contribución Patronal a otros fondos administrados por entes privados (ASEMICULTURA)</t>
  </si>
  <si>
    <t>ASOCIACION DE EMPLEADOS DEL MINISTERIO DE CULTURA Y JUVENTUD (ASEMICULTURA) (APORTE PATRONAL A LA ASOCIACION DE EMPLEADOS DEL MINISTERIO DE CULTURA Y JUVENTUD-ASEMICULTURA-SEGÚN LEY N°6970 DEL 18/11/2010).</t>
  </si>
  <si>
    <t>(PARA EL PAGO  DE ALQUILERES DE EDIFICIO ADMINISTRATIVO Y BODEGA,  EL PRESUPUESTO ASIGNADO SON DE LOS FONDOS DE LA LEY N°5780 DEL 11/08/1975 [¢98,223,851,00].</t>
  </si>
  <si>
    <t>04320200040002-00/043202000400042</t>
  </si>
  <si>
    <t xml:space="preserve">Alquiler de Oficinas / Alquiler bodega </t>
  </si>
  <si>
    <t>(PARA EL PAGO DEL ALQUILER DE SERVIDORES INFORMATICOS, POR EL PRESUPUESTO ASIGNADO MEDIANTE LA LEY N°5780 DEL 11/08/1975 [¢8,696,231,00].</t>
  </si>
  <si>
    <t>043202100040005-00</t>
  </si>
  <si>
    <t>Alquiler servidores</t>
  </si>
  <si>
    <t>(PARA EL PAGO POR SERVICIO DE AGUA POTABLE, TANTO EDIFICIO SEDE DEL MUSEO, COMO OFICINAS ADMINISTRATIVAS, POR EL PRESUPUESTO ASIGNADO MEDIANTE LA LEY N° 5780 DEL 11/08/1975 [¢1,356,000,00].</t>
  </si>
  <si>
    <t>(PARA EL PAGO POR EL SERVICIO DE ENERGÍA ELECTRICA, DEL EDIFICIO SEDE DEL MUSEO Y OFICINAS ADMNISTRATIVAS, POR EL PRESUPUESTO ASIGNADO MEDIANTE LA LEY N° 5780 DEL 11/08/1975 [¢18,894,000,00].</t>
  </si>
  <si>
    <t>Servicio Mensajeria Courier</t>
  </si>
  <si>
    <t>043202100040001-00</t>
  </si>
  <si>
    <t>Servicio de Telefonia IP</t>
  </si>
  <si>
    <t>(ESTE PRESUPUESTO SERA UTILIZADO PARA EL PAGO DE LAS PUBLICACIONES DE DECRETOS,  EN EL DIARIO OFICIAL LA GACETA, POR EL PRESUPUESTO ASIGNADO MEDIANTE LA LEY N° 5780 DEL 11/08/1975 [¢400,000,00].</t>
  </si>
  <si>
    <t xml:space="preserve">Publicaciones La Gaceta </t>
  </si>
  <si>
    <t>Servicio Impresión Catalogos - Brochures</t>
  </si>
  <si>
    <t>043202100040002-00</t>
  </si>
  <si>
    <t>Servicios de Impresión</t>
  </si>
  <si>
    <t>Uso Plataforma SICOP</t>
  </si>
  <si>
    <t>Servicio Firma Digital nuevos y renovacion</t>
  </si>
  <si>
    <t>043202300040008-00</t>
  </si>
  <si>
    <t>Servicios de Hospedaje Servidores</t>
  </si>
  <si>
    <t>(PARA LA CONTRATACION SERVICIOS DE AUDITORIA EXTERNA, SEGÚN NORMATIVA VIGENTE EMITIDA POR LA CONTABILIDAD NACIONAL, PARA REVISION DE LOS EEFF AÑO 2024)</t>
  </si>
  <si>
    <t>Servicios Auditoria Externa. EEFF</t>
  </si>
  <si>
    <t>(PARA EL PAGO PARA SERVICIOS PROFESIONALES Y TÉCNICOS DEL SOFTWARE DE LA MATRÍCULA CORRESPONDIENTE A LA ESCUELA CASA DEL ARTISTA)</t>
  </si>
  <si>
    <t>04320230040001-00</t>
  </si>
  <si>
    <t>Serv hospaje matricula ECA</t>
  </si>
  <si>
    <t>(PARA EL PAGO DE SERVICIO DE VIGILANCIA CON OFICIALES DE SEGURIDAD, SERVICIO DE LIMPIEZA, SERVICIO DE LIMPIEZA DE TUBERÍAS, SERVICIO DE JARDINERÍA,  SERVICIO DE CERRAJERIA E INSTALACIÓN DE ALARMAS).</t>
  </si>
  <si>
    <t>Servicios de Lavanderia de manteles</t>
  </si>
  <si>
    <t xml:space="preserve">04320190030002-00 / 04320190000004-00 /0432019000300011-00  </t>
  </si>
  <si>
    <t>Servicios de Limpieza y Seguridad</t>
  </si>
  <si>
    <t>(PARA EL PAGO DEL SERVICIO DE VIGILANCIA POR MEDIO DE CAMARAS/CCTV. PARA EL PAGO POR CONCEPTO DE SERVICIO DE FUMIGACION, POR EL PRESUPUESTO ASIGNADO MEDIANTE LA LEY N° 5780 DEL 11/08/1975 [¢20,731,617,00].</t>
  </si>
  <si>
    <t>0432021000400017-00 /043202400040003-00</t>
  </si>
  <si>
    <t>Serv de Vigilancia por Camaras Y Ser. Fumigacion</t>
  </si>
  <si>
    <t>Obras menores de mantenimiento / Mantenimientos Alarmas Monitoreo / C aja Chica reparaciones emergencia en el edificio</t>
  </si>
  <si>
    <t>0432020000400044-00/0432023000400027</t>
  </si>
  <si>
    <t>Monitoreo de Alarmas (vence 2024)</t>
  </si>
  <si>
    <t>04320220040005-00.</t>
  </si>
  <si>
    <t>Mantenimiento de sistemas electromecanicos</t>
  </si>
  <si>
    <t>0432020000400029-00</t>
  </si>
  <si>
    <t xml:space="preserve">Mantenimiento de tanques de agua de Museo </t>
  </si>
  <si>
    <t>mantenimiento de vehiculos</t>
  </si>
  <si>
    <t>04320200040012-00</t>
  </si>
  <si>
    <t>Mant de aires acondicionados</t>
  </si>
  <si>
    <t>043202300040001-00/043202100040008-00/043202300040001-00</t>
  </si>
  <si>
    <t>Soporte Ti, Sistema de desarrollo , hospedaje y soporte matricula de la ECA. Mant de UPS</t>
  </si>
  <si>
    <t>0432021000400016-00</t>
  </si>
  <si>
    <t>Serv recarga de extintores</t>
  </si>
  <si>
    <t xml:space="preserve">( PARA EL PAGO DE LOS IMPUESTOS, DERECHO DE CIRCULACION DE LOS VEHICULOS PLACA  335-14, 335-27, 335-30,TODOS A NOMBRE DE LA INSTITUCION, POR EL PRESUPUESTO ASIGNADO MEDIANTE LA LEY N° 5780 DEL 11/08/1975 [¢208,300,00].
</t>
  </si>
  <si>
    <t>pago derecho circulacion vehiculos</t>
  </si>
  <si>
    <t>pago deducibles</t>
  </si>
  <si>
    <t>pago Revision Vehicular</t>
  </si>
  <si>
    <t>04320210040006-00</t>
  </si>
  <si>
    <t>PERIODICO LA NACION, VERSION IMPRESA</t>
  </si>
  <si>
    <t>(PARA REALIZAR OBRAS Y EQUIPAMIENTOS MENORES EN EL EDIFICIO SEDE DEL MUSEO DE ARTE COSTARRICENSE, EN CUMPLIMIENTO A LA LEY 7555 DE PATRIMONIO HISTÓRICO ARQUITECTÓNICO, ESTAS INTERVENCIONES ESTÁN INCLUIDAS EN EL PROYECTO DE INVERSIÓN PUBLICA N° 0000349 DENOMINADO OBRAS Y EQUIPAMIENTO MENORES PARA LA OPERACIÓN DEL MUSEO DE ARTE COSTARRICENSE, EN LAS INSTALACIONES UBICADAS EN LA SABANA, EN EL CANTÓN DE SAN JOSÉ)</t>
  </si>
  <si>
    <t>043202300400025-00 /04320230040026-00 /0432023000400028-00 /0432023000400029-00</t>
  </si>
  <si>
    <t xml:space="preserve">Actualizacion de Licencias </t>
  </si>
  <si>
    <t>(CONTRIBUCION ESTATAL AL SEGURO DE PENSIONES SEGÚN LEY N°17 DEL 22 DE OCTUBRE DE 1943, LEY CONSTITUTIVA DE LA CCSS Y REGLAMENTO N° 6898 DEL 07 DE FEBRERO DE 1995 Y SUS REFORMAS. COLETILLA 200-SEGURO DE PENSIONES)</t>
  </si>
  <si>
    <t>(CONTRIBUCION ESTATAL AL SEGURO DE LA SALUD SEGÚN LEY N°17 DEL 22 DE OCTUBREDE 1943, LEY CONSTITUTIVA DE LA CCSS Y REGLAMENTO N° 7082 DEL 03 DE DICIEMBRE DE 1996  Y SUS REFORMAS. COLETILLA 202-SEGURO DE SALUD)</t>
  </si>
  <si>
    <t xml:space="preserve">Otras Transferencias a Personas </t>
  </si>
  <si>
    <t>(PARA EL PAGO DE  LAS DOTACIONES ECONÓMICAS DE LOS BENEFICIARIOS DE LOS PREMIO NACIONALES DE CULTURA DEL 13/02/2014 Y SU REGLAMENTO APROBADO POR DECRETO EJECUTIVO N°38772-C DEL 26/11/2014; PREMIOS DEL SALON NACIONAL DE ARTES VISUALES; ADEMÁS DE FONDOS CONCURSABLES DE LA LEY 10041 EMERGENCIA Y SALVAMENTO CULTURAL DEL 14/10/2021).</t>
  </si>
  <si>
    <t>(PARA CUBRIR EL PAGO POR CONCEPTO DE SUBSIDIOS POR INCAPACIDADES DE LAS PERSONAS SERVIDORAS PÚBLICAS).</t>
  </si>
  <si>
    <t>PARA EL PAGO PROGRAMA IBEROAMERICANO DE MUSEOS IBERMUSEOS CUOTA ANUAL SEGÚN COMPROMISOS ADQUIRIDOS EN LA  X CONFERENCIA IBEROAMERICANA DE MINISTROS DE CULTURA CHILE 2007, XXI CUMBRE DE JEFES ESTADO Y DE GOBIERNOS OCTUBRE DE 2011V ENCUENTRO IBEROAMERICA DE MUSEOS PRESERVACION DEL PATRIMONIO MUSEOLOGICO)</t>
  </si>
  <si>
    <t>OK</t>
  </si>
  <si>
    <t>751-04 Museo Histórico Cultural Juan Santamaría</t>
  </si>
  <si>
    <t>(CONTRIBUCIÓN PATRONAL SEGURO DE SALUD, SEGÚN LEY No. 17 DEL 22 DE OCTUBRE DE 1943, LEY CONSTITUTIVA DE LA C.C.S.S. Y REGLAMENTO No. 7082 DEL 03 DE DICIEMBRE DE 1996 Y SUS REFORMAS).</t>
  </si>
  <si>
    <t>(SEGÚN LEY No. 4351 DEL 11 DE JULIO DE 1969, LEY ORGÁNICA DEL B.P.D.C.).</t>
  </si>
  <si>
    <t>(CONTRIBUCIÓN PATRONAL SEGURO DE PENSIONES, SEGÚN LEY No. 17 DEL 22 DE OCTUBRE DE 1943, LEY CONSTITUTIVA DE LA C.C.S.S. Y REGLAMENTO No. 6898 DEL 07 DE FEBRERO DE 1995 Y SUS REFORMAS).</t>
  </si>
  <si>
    <t>(APORTE PATRONAL AL RÉGIMEN DE PENSIONES, SEGÚN LEY DE PROTECCIÓN AL TRABAJADOR No. 7983 DEL 16 DE FEBRERO DEL 2000).</t>
  </si>
  <si>
    <t>(APORTE PATRONAL AL FONDO DE CAPITALIZACIÓN LABORAL, SEGÚN LEY DE PROTECCIÓN AL TRABAJADOR No. 7983 DEL 16 DE FEBRERO DEL 2000).</t>
  </si>
  <si>
    <t xml:space="preserve">(APORTE PATRONAL A LA ASOCIACION SOLIDARISTA)
</t>
  </si>
  <si>
    <t xml:space="preserve">Servicio de impresos para exposiciones, está en revisión este año para adjudicarse </t>
  </si>
  <si>
    <t>Servicios de SICOP</t>
  </si>
  <si>
    <t>0432023000100011-00</t>
  </si>
  <si>
    <t>SERVICIO DE RENOVACIÓN Y KIT DE FIRMA DIGITAL, DE LOS FUNCIONARIOS DEL MUSEO HISTÓRICO CULTU-RAL JUAN SANTAMARÍA</t>
  </si>
  <si>
    <t>COLETILLA: (PARA EL PAGO DE LOS COMPROMISOS QUE SE DERIVAN DEL CONTRATO DE SERVICIOS DE LIMPIEZA DE OFICINAS, Y SERVICIOS DE SEGURIDAD Y VIGILANCIA, ENTRE OTROS).</t>
  </si>
  <si>
    <t>0432019000300016- 0432019000300003-00- 0432022000100007-00</t>
  </si>
  <si>
    <t>Servicio de limpieza y Servicio de seguridad para el MHCJS y aplanchado de banderas</t>
  </si>
  <si>
    <t xml:space="preserve">(PARA EL PAGO DE PRODUCCION DE PROMOCION CULTURAL Y PROYECTOS EDUCATIVOS PARA CUMPLIR CON EL PND Y MAPP, ASI CON LA REVISIÓN TÉCNICA VEHICULAR </t>
  </si>
  <si>
    <t>0432023000100013-00</t>
  </si>
  <si>
    <t xml:space="preserve">Servicio de fumigación </t>
  </si>
  <si>
    <t>0432021000100001-00 - 0432023000100010-00</t>
  </si>
  <si>
    <t xml:space="preserve">Mantenimeinto del ascensor y de los equipos de seguridad del Museo </t>
  </si>
  <si>
    <t>0432023000100005-00</t>
  </si>
  <si>
    <t xml:space="preserve">Servicio de mantenimiento del TECLE </t>
  </si>
  <si>
    <t>Mantenimiento de vehículos que se adjudicara en el 2024</t>
  </si>
  <si>
    <t>Reparación de Butacas</t>
  </si>
  <si>
    <t>Servicio de mantenimiento de climatización</t>
  </si>
  <si>
    <t>0432020000100004-00</t>
  </si>
  <si>
    <t>Servicio de alojamiento y mantenimiento de la página web</t>
  </si>
  <si>
    <t>0432022000100008-00</t>
  </si>
  <si>
    <t>Mant y recarga de extintores</t>
  </si>
  <si>
    <t>marchamo</t>
  </si>
  <si>
    <t>0432023000100009-00</t>
  </si>
  <si>
    <t>Compra de banderas</t>
  </si>
  <si>
    <t xml:space="preserve">Adquisición de equipo de audio externo </t>
  </si>
  <si>
    <t>impresora</t>
  </si>
  <si>
    <t>(PARA EL MANTENIMIENTO DE LA INFRAESTRUCTURA DEL EDIFICIO)</t>
  </si>
  <si>
    <t xml:space="preserve">Compra de obras de arte, para la colección </t>
  </si>
  <si>
    <t xml:space="preserve">compra de licencias </t>
  </si>
  <si>
    <t>(CONTRIBUCIÓN ESTATAL AL SEGURO DE PENSIONES,
SEGÚN LEY No. 17 DEL 22 DE OCTUBRE DE 1943, LEY CONSTITUTIVA DE LA C.C.S.S. Y REGLAMENTO No. 6898 DEL 07 DE FEBRERO DE 1995 Y SUS REFORMAS).
Céd. Jur 4-000-042147</t>
  </si>
  <si>
    <t>(CONTRIBUCIÓN ESTATAL AL SEGURO DE SALUD, SEGÚN
LEY No. 17 DEL 22 DE OCTUBRE DE 1943, LEY CONSTITUTIVA DE LA C.C.S.S. Y REGLAMENTO No. 7082 DEL 03 DE DICIEMBRE DE 1996 Y SUS REFORMAS).
Céd. Jur 4-000-042147</t>
  </si>
  <si>
    <t>COLETILLA: (PARA ATENDER EL PAGO DE SUBSIDIOS CON MOTIVOS DE INCAPACIDAD O LICENCIA POR MATERNIDAD)</t>
  </si>
  <si>
    <t>751-05 Museo Dr. Rafael Ángel Calderón Guardia</t>
  </si>
  <si>
    <t>(APORTE PATRONAL A LA ASOCIACION DE EMPLEADOS DEL MINISTERIO DE CULTURA Y JUVENTUD-ASEMICULTURA- SEGUN LEY N°6970 DEL 18/11/2010).</t>
  </si>
  <si>
    <t>0432023000100002-00</t>
  </si>
  <si>
    <t>0432023000100010-00</t>
  </si>
  <si>
    <t>(PARA EL PAGO POR SERVICIO DE SEGURIDAD, LIMPIEZA Y PRUEBA DE EXTINTORES, INCLUYE REAJUSTE DE PRECIOS).</t>
  </si>
  <si>
    <t>(PARA EL PAGO DE SERVICIO DE EXTERMINACIÓN DE PLAGAS, SEGÚN LA CONTRATACIÓN 2023LD-000003-0014000001, INCLUYE REAJUSTE DE PRECIOS).</t>
  </si>
  <si>
    <t>CAJA COSTARRICENSE DE SEGURO SOCIAL. (CCSS) 2.651.038,00
(CONTRIBUCIÓN ESTATAL AL SEGURO DE PENSIONES, SEGÚN LEY No. 17 DEL 22 DE
OCTUBRE DE 1943, LEY CONSTITUTIVA DE LA C.C.S.S. Y REGLAMENTO No. 6898 DEL 07 DE
FEBRERO DE 1995 Y SUS REFORMAS).</t>
  </si>
  <si>
    <t>CAJA COSTARRICENSE DE SEGURO SOCIAL. (CCSS) 422.140,00
(CONTRIBUCIÓN ESTATAL AL SEGURO DE SALUD, SEGÚN LEY No. 17 DEL 22 DE OCTUBRE DE 1943, LEY CONSTITUTIVA DE LA C.C.S.S. Y REGLAMENTO No. 7082 DEL 03 DE DICIEMBRE DE 1996 Y SUS REFORMAS).</t>
  </si>
  <si>
    <t>751-06 Museo de Arte y Diseño Contemporáneo</t>
  </si>
  <si>
    <t>(APORTE PATRONAL A LA ASOCIACION SOLIDARISTA)</t>
  </si>
  <si>
    <t>Servvicio de correos para envios de catátologos al extranjero</t>
  </si>
  <si>
    <t>043202300010001-00</t>
  </si>
  <si>
    <t xml:space="preserve">servicio de telecomunicaciones </t>
  </si>
  <si>
    <t>Impresión de catálogos, brochures y banners</t>
  </si>
  <si>
    <t>servicio de infraestructura</t>
  </si>
  <si>
    <t xml:space="preserve">0432023000100036-00                                       0432021000210006-00                                    </t>
  </si>
  <si>
    <t>firmas digitales, almacenamiento pagina web y datos en la nube</t>
  </si>
  <si>
    <t>(PARA EL PAGO DEL SERVICIO DE LIMPIEZA DE LAS OFICINAS ADMINISTRATIVAS JUNTO A LAS SALAS DE EXHIBICIÓN Y RECARGA DE EXTINTORES DEL MUSEO DE ARTE Y DISEÑO CONTEMPORÁNEO).</t>
  </si>
  <si>
    <t>Servicio de limpieza salas</t>
  </si>
  <si>
    <t xml:space="preserve">0432021000100014-00                                             0822023000100019                                                        </t>
  </si>
  <si>
    <t>servicio de recarga de extintores y servicio de limpieza</t>
  </si>
  <si>
    <t>(PARA EL PAGO DE RITEVE, SERVICIO DE FUMIGACIÓN, SERVICIO DE PRODUCCIÓN DE EXPOSIONES).</t>
  </si>
  <si>
    <t>Servicio de inspección vehícular y de producción de exposiciones</t>
  </si>
  <si>
    <t>0432022000100006-00</t>
  </si>
  <si>
    <t>Servicio de fumigación</t>
  </si>
  <si>
    <t>seguros</t>
  </si>
  <si>
    <t>Seguros para los trabajadores del MADC y para las obras de su colección.</t>
  </si>
  <si>
    <t>Mantenimiento del edificio</t>
  </si>
  <si>
    <t>0432022000100015-00</t>
  </si>
  <si>
    <t>Mantenimiento del ascensor</t>
  </si>
  <si>
    <t>Mantenimiento vehícular</t>
  </si>
  <si>
    <t>0432022000100007-00</t>
  </si>
  <si>
    <t>Mantenimiento de plataforma</t>
  </si>
  <si>
    <t xml:space="preserve">0432022000100003-00                                    0432022000100028-00- </t>
  </si>
  <si>
    <t>Manteniemiento de fotocopiadoras y aire acondicionado</t>
  </si>
  <si>
    <t>mantenimiento de cómputadoras</t>
  </si>
  <si>
    <t>0432023000100015-00                                   0432022000100029-00</t>
  </si>
  <si>
    <t>Mantenimiento de control acceso y alarma</t>
  </si>
  <si>
    <t>servicio de marchamo vehicular</t>
  </si>
  <si>
    <t>(PARA EL PAGO DE INTERESES Y MULTAS QUE PUEDE AFECTAR AL MUSEO DE ARTE Y DISEÑO CONTEMPORÁNEO).</t>
  </si>
  <si>
    <t>deducibles seguros</t>
  </si>
  <si>
    <t>Servicio de recolección de basura</t>
  </si>
  <si>
    <t>Adquisición de uniformes para el MADC</t>
  </si>
  <si>
    <t>Computadora para diseno</t>
  </si>
  <si>
    <t>Compra licencias antivirus, adobe, roxio, zoom</t>
  </si>
  <si>
    <t>0432020000010015-00 / 0432023000100020-00</t>
  </si>
  <si>
    <t>Liencias para Antivirus y microsoft</t>
  </si>
  <si>
    <t>(PARA LAS OBLIGACIONES QUE GENERAN LOS PREMIOS POR PARTICIPAR EN LAS CONVOCATORIAS QUE EL MADC DESARROLLA CON EL OBJETIVO DE FOMENTAR LA PRODUCCIÓN ARTISTICA Y SU DIFUSIÓN CON LOS DIFERENTES PÚBLICOS, JUNTO A LA APLICACIÓN DE LA LEY DE EMERGENCIA Y SALVAMENTO CULTURAL N°10041).</t>
  </si>
  <si>
    <t>751-07 Centro Cultural e Histórico José Figueres Ferrer</t>
  </si>
  <si>
    <t>COLETILLA (CONTRIBUCIÓN PATRONAL SEGURO DE SALUD, SEGÚN LEY No. 17 DEL 22 DE OCTUBRE DE 1943, LEY CONSTITUTIVA DE LA C.C.S.S. Y REGLAMENTO No. 7082 DEL 03 DE DICIEMBRE DE 1996 Y SUS REFORMAS).</t>
  </si>
  <si>
    <t>COLETILLA (SEGÚN LEY No. 4351 DEL 11 DE JULIO DE 1969, LEY ORGÁNICA DEL B.P.D.C.).</t>
  </si>
  <si>
    <t>COLETILLA (CONTRIBUCIÓN PATRONAL SEGURO DE PENSIONES, SEGÚN LEY No. 17 DEL 22 DE OCTUBRE DE 1943, LEY CONSTITUTIVA DE LA C.C.S.S. Y REGLAMENTO No. 6898 DEL 07 DE FEBRERO DE 1995 Y SUS REFORMAS).</t>
  </si>
  <si>
    <t>COLETILLA (APORTE PATRONAL AL RÉGIMEN DE PENSIONES, SEGÚN LEY DE PROTECCIÓN AL TRABAJADOR No. 7983 DEL 16 DE FEBRERO DEL 2000).</t>
  </si>
  <si>
    <t>COLETILLA (APORTE PATRONAL AL FONDO DE CAPITALIZACIÓN LABORAL, SEGÚN LEY DE PROTECCIÓN AL TRABAJADOR No. 7983 DEL 16 DE FEBRERO DEL 2000).</t>
  </si>
  <si>
    <t>Servicio de telefonía e internet</t>
  </si>
  <si>
    <t>0432022000100078-00</t>
  </si>
  <si>
    <t>Servicio uso plataforma SICOP</t>
  </si>
  <si>
    <t>COLETILLA: (PARA EL PAGO DE LOS COMPROMISOS QUE SE DERIVAN DEL CONTRATO DE SERVICIOS DE LIMPIEZA DE OFICINAS,  LIMPIEZA DE TANQUE SÉPTICO, ENTRE OTROS).</t>
  </si>
  <si>
    <t xml:space="preserve">  0432019000300016-00. </t>
  </si>
  <si>
    <t xml:space="preserve">Servicio de limpieza de instalaciones </t>
  </si>
  <si>
    <t>(PARA PAGO DE CONTRATO POR SERVICIO DE MONITOREO DE ALARMA),</t>
  </si>
  <si>
    <t>En proceso en SICOP. Aún no tiene número de contrato</t>
  </si>
  <si>
    <t>Servicio de monitoreo de alarma</t>
  </si>
  <si>
    <t>0432024000100001-00</t>
  </si>
  <si>
    <t>Contratación de pólizas de seguros con el INS</t>
  </si>
  <si>
    <t>0432023000100007-00</t>
  </si>
  <si>
    <t>Mantenimiento ascensor</t>
  </si>
  <si>
    <t>Mantenimiento vehículo</t>
  </si>
  <si>
    <t>0432021000100010-00</t>
  </si>
  <si>
    <t>Mantenimiento cámara fotográfica</t>
  </si>
  <si>
    <t xml:space="preserve">Mant aire acondicionado </t>
  </si>
  <si>
    <t>0432024000100002-00</t>
  </si>
  <si>
    <t>Mantenimientto fotocopiadora</t>
  </si>
  <si>
    <t>Mantenimiento equipo cómputo</t>
  </si>
  <si>
    <t>Mantenimiento clavinovas y piano</t>
  </si>
  <si>
    <t>COLETILLA (CONTRIBUCIÓN ESTATAL AL SEGURO DE PENSIONES, SEGÚN LEY No. 17 DEL 22 DE OCTUBRE DE 1943, LEY CONSTITUTIVA DE LA C.C.S.S. Y REGLAMENTO No. 6898 DEL 07 DE FEBRERO DE 1995 Y SUS REFORMAS).</t>
  </si>
  <si>
    <t>COLETILLA (CONTRIBUCIÓN ESTATAL AL SEGURO DE SALUD, SEGÚN LEY No. 17 DEL 22 DE OCTUBRE DE 1943, LEY CONSTITUTIVA DE LA C.C.S.S. Y REGLAMENTO No. 7082 DEL 03 DE DICIEMBRE DE 1996 Y SUS REFORMAS).</t>
  </si>
  <si>
    <t>(PARA LAS OBLIGACIONES DE LOS CERTÁMENES DEL CENTRO, SEGÚN DECRETO EJECUTIVO N° 39711-C, “CREACIÓN DE LOS CERTÁMENES PARA EL RECONOCIMIENTO DE LA CREACIÓN ARTÍSTICA Y EL PATRIMONIO CULTURAL INMATERIAL DEL CENTRO CULTURAL E HISTÓRICO JOSÉ FIGUERES FERRER”).</t>
  </si>
  <si>
    <t>751-08 Casa de la Cultura de Puntarenas</t>
  </si>
  <si>
    <t>(PARA EL PAGO DEL CONSUMO MENSUAL DEL SERVICIO
PÚBLICO DE AGUA, DURANTE EL AÑO, FINANCIADO CON
RECURSOS DEL ART.15 DE LA LEY 5582, REFORMADA POR EL ART.3 DE LA LEY 8461 DEL 20/10/2005, LEY
REGULADORA DE LA ACTIVIDAD PORTUARIA DE LA COSTA DEL PACIFICO [¢1.207.500]).</t>
  </si>
  <si>
    <t>(PARA EL PAGO DEL CONSUMO MENSUAL DEL SERVICIO
PÚBLICO DE ELECTRICIDAD, DURANTE EL AÑO, FINANCIADO CON RECURSOS DEL ART.15 DE LA LEY 5582, REFORMADA POR EL ART.3 DE LA LEY 8461 DEL 20/10/2005, LEY REGULADORA DE LA ACTIVIDAD PORTUARIA DE LA COSTA DEL PACIFICO [¢2.163.000]).</t>
  </si>
  <si>
    <t>(PARA EL PAGO MENSUAL DE LOS SERVICIOS DE TELEFONÍA E INTERNET, DURANTE EL AÑO, FINANCIADO CON RECURSOS DEL ART.15 DE LA LEY 5582, REFORMADA POR EL ART.3 DE LA LEY 8461 DEL 20/10/2005, LEY REGULADORA DE LA ACTIVIDAD PORTUARIA DE LA COSTA DEL PACIFICO [¢682.500]).</t>
  </si>
  <si>
    <t>(PARA EL PAGO POR SERVICIO DE SEGURIDAD, LIMPIEZA DE AREAS VERDES Y PRUEBA DE EXTINTORES, INCLUYE REAJUSTE DE PRECIOS).</t>
  </si>
  <si>
    <t>04320190003000002-00</t>
  </si>
  <si>
    <t xml:space="preserve">Servicio Seguridad y Vigilancia Física (Convenio Marco) con CORPORACION GONZALEZ </t>
  </si>
  <si>
    <t>(PARA EL PAGO DE SERVICIO DE EXTERMINACIÓN DE PLAGAS, INCLUYE REAJUSTE DE PRECIOS, PARA LA CONTRATACIÓN DE PRODUCTORES CULTURALES QUE SE ENCARGUEN DE LA ORGANIZACIÓN DE LAS ACTIVIDADES PROGRAMADAS POR LA CASA DE LA CULTURA PUNTARENAS, ENTRE OTROS, FINANCIADO CON RECURSOS DEL ART.15 DE LA LEY 5582, REFORMADA POR EL ART.3 DE LA LEY 8461 DEL 20/10/2005, LEY REGULADORA DE LA ACTIVIDAD PORTUARIA DE LA COSTA DEL PACIFICO [¢5.056.715]).</t>
  </si>
  <si>
    <t>(PARA LA CANCELACIÓN DE LAS POLIZAS INHERENTES A LA CASA DE LA CULTURA DE PUNTARENAS: POLIZA DE RIESGO LABORAL, POLIZA VEHICULAR, PÓLIZA DE INCENDIO, PÓLIZA DE RESPONSABILIDAD CIVIL Y PÓLIZAS DE OBRAS DE ARTE, FINANCIADO CON RECURSOS DEL ART.15 DE LA LEY 5582, REFORMADA POR EL ART.3 DE LA LEY 8461 DEL 20/10/2005, LEY REGULADORA DE LA ACTIVIDAD PORTUARIA DE LA COSTA DEL PACIFICO [¢2.890.285]).</t>
  </si>
  <si>
    <t>753-00 Gestión y Desarrollo Cultural</t>
  </si>
  <si>
    <t>COLETILLA: (PARA EL PAGO DEL HOSPEDAJE Y MANTENIMIENTO DE LA PÁGINA WEB).</t>
  </si>
  <si>
    <t>COLETILLA: (PARA EL PAGO DE LOS COMPROMISOS QUE SE DERIVAN DEL CONTRATO DE SERVICIOS DE LIMPIEZA, SEGURIDAD Y JARDINERÍA/ÁREAS VERDES DE OFICINAS, CASAS Y CENTROS DE LA CULTURA).</t>
  </si>
  <si>
    <t>COLETILLA: (PARA LA CONTRATACIÓN DE SERVICIOS DE  PRODUCCIÓN CULTURAL, GESTIÓN DE EVENTOS, CONSULTORÍA O ASESORÍA EN DESARROLLO CULTURAL COMUNITARIO, SERVICIO DE VIGILANCIA Y MONITOREO, SERVICIO DE FUMIGACIÓN Y/O EXTERMINACIÓN).</t>
  </si>
  <si>
    <t>(PARA INICIO DE PRIMERA ETAPA DE CONSTRUCCIÓN DE LA CASA DE LA CULTURA DE SANTA CRUZ, GUANACASTE, INCLUYE DISEÑO DE PLANOS CONSTRUCTIVOS).</t>
  </si>
  <si>
    <t>COLETILLA: (PARA ATENDER EL MANTENIMIENTO Y REPARACIONES DE LA CASA DE LA CULTURA DE POCOCÍ, CENTRO DE LA CULTURA CARTAGINESA Y MONUMENTO NACIONAL CASA ALFREDO GONZÁLEZ FLORES).</t>
  </si>
  <si>
    <t>COLETILLA: (PARA ATENDER EL INCENTIVO POR PREMIOS NACIONALES, LEY 9211 [26 MILLONES DE COLONES]. FONDO SOS SOCIOCULTURAL LEY DE SALVAMENTO Y EMERGENCIA CULTURA [150 MILLONES DE COLONES]. FONDO PUNTOS DE CULTURA [192 MILLONES DE COLONES] Y FONDO BECAS TALLER [120 MILLONES DE COLONES]).</t>
  </si>
  <si>
    <t>COLETILLA: (PARA ATENDER EL PAGO DE PRESTACIONES LEGALES PRODUCTO DE RENUNCIAS O SIMILAR).</t>
  </si>
  <si>
    <t>755-00 Sistema Nacional de Bibliotecas</t>
  </si>
  <si>
    <t>(COLETILLA: PARA CUBRIR EL PAGO APORTE APTRONAL, CONCEPTO DE CONTRIBUCIÓN SEGURO DE SALUD, DE ACUERDO A LEY 4351, LEY ORGANICA DEL BANCO POPULAR Y DE DESARROLLO COMUNAL)</t>
  </si>
  <si>
    <t>(COLETILLA: PARA RESPONDER AL PAGO POR CONCEPTO DE CONTRIBUCIÓN AL BANCO POPULAR Y DE DESARROLLO COMUNAL, DE ACUERDO A LA LEY N° 4351, LEY ORGANICA DEL BANCO POPULAR Y DE DESARROLLO COMUNAL)</t>
  </si>
  <si>
    <t>(COLETILLA: PARA RESPONDER AL APORTE PATRONAL POR LA CONTRIBUCIÓN AL SEGURO DE PENSIONES DE LA CCSS SEGÚN LEY  No. 17,LEY CONSTITUTIVA DE LA CCSS Y REGLAMENTO No. 6898 Y SUS REFORMAS).</t>
  </si>
  <si>
    <t>(COLETILLA: CORRESPONDE AL APORTE PATRONAL AL RÉGIMEN OBLIGATORIO DE PENSIONES SEGÚN LEY 7983, LEY DE PROTECCIÓN AL TRABAJADOR)</t>
  </si>
  <si>
    <t>(COLETILLA: CORRESPONDE AL APORTE PATRONAL AL FONDO DE CAPITALIZACIÓN LABORAL, SEGÚN LA LEY 7983, LEY DE PROTECCIÓN AL TRABAJADOR)</t>
  </si>
  <si>
    <t>COLETILLA: (PARA EL PAGO DE LOS COMPROMISOS QUE SE DERIVAN DEL CONTRATO DE SERVICIOS DE LIMPIEZA DE OFICINAS, CUSTODIA DE DOCUMENTOS, ENTRE OTROS).</t>
  </si>
  <si>
    <t>(PARA REALIZAR OBRAS DE MEJORAMIENTO DE LOS EDIFICIOS DE LAS BIBLIOTECAS DEL SINABI, EN CUMPLIMIENTO CON LA LEY 7600, ENTRE OTROS).</t>
  </si>
  <si>
    <t xml:space="preserve">(COLETILLA 200, PARA HACER FRENTE A LOS PAGOS CORRESPONDIENTES A SEGUROS DE PENSIONES SEGÚN LEY 17 Y LEY CONSTITUTIVA DE LA CCSS Y REGLAMENTO 6898 Y SUS REFORMAS). </t>
  </si>
  <si>
    <t xml:space="preserve">(COLETILLA 202, PARA HACER FRENTE A LOS PAGOS CORRESPONDIENTES SEGUROS DE SALUD SEGÚN LEY 17 Y LEY CONSTITUTIVA DE LA CCSS Y REGLAMENTO 6898 Y SUS REFORMAS). </t>
  </si>
  <si>
    <t>(COLETILLA PARA ATENDER EL PAGO DE SUBSIDIOS CON MOTIVOS DE INCAPACIDAD O LICENCIA POR MATERNIDAD)</t>
  </si>
  <si>
    <t>(CUOTA ORDINARIA, SEGÚN EXPEDIENTE No. 14839 DEL ACTA CONSTITUTIVA No. 9 DEL 15/06/2006).</t>
  </si>
  <si>
    <t>60701 (470)</t>
  </si>
  <si>
    <t>(CUOTA ANUAL DE MEMBRESÍA, SEGÚN LEY No. 5550 DEL 09/08/1974).</t>
  </si>
  <si>
    <t>(CUOTA ORDINARIA, SEGÚN COMPROMISO ADQUIRIDO EN LA XXI CUMBRE DE JEFES DE ESTADO Y DE GOBIERNOS, REALIZADA EN OCTUBRE DE 2011 EN PARAGUAY).</t>
  </si>
  <si>
    <t>(CUOTA ORDINARIA, SEGÚN COMPROMISO XIII CUMBRE DE JEFES DE ESTADO Y DE GOBIERNOS, REALIZADA EN OCTUBRE DE 2013 EN PANAMÁ).</t>
  </si>
  <si>
    <t>60702 (210)</t>
  </si>
  <si>
    <t>(CUOTA ORDINARIA, SEGÚN DECRETOS Nos. 14377-C DEL 16/03/1983 Y 23983-C DEL 19/01/1995).</t>
  </si>
  <si>
    <t>60702 (215)</t>
  </si>
  <si>
    <t>(CUOTA ORDINARIA, SEGÚN DECRETOS EJECUTIVOS Nos. 14377-C DEL 16/03/1983 Y 23983-C DEL 19/01/1995).</t>
  </si>
  <si>
    <t>758-00 Promoción de las Artes</t>
  </si>
  <si>
    <t>CONTRIBUCIÓN PATRONAL SEGURO DE SALUD, SEGÚN LEY No. 17 DEL 22 DE OCTUBRE DE 1943, LEY CONSTITUTIVA DE LA C.C.S.S. Y REGLAMENTO No. 7082 DEL 03 DE DICIEMBRE DE 1996 Y SUS REFORMAS</t>
  </si>
  <si>
    <t>SEGÚN LEY No. 4351 DEL 11 DE JULIO DE 1969, LEY ORGANIZA DEL B.P.D.C.</t>
  </si>
  <si>
    <t>CONTRIBUCIÓN PATRONAL SEGURO DE PENSIONES, SEGÚN LEY No. 17 DEL 22 DE OCTUBRE DE 1943, LEY
CONSTITUTIVA DE LA C.C.S.S. Y REGLAMENTO No. 6898 DEL 07 DE FEBRERO DE 1995 Y SUS REFORMAS</t>
  </si>
  <si>
    <t>APORTE PATRONAL AL RÉGIMEN DE PENSIONES, SEGÚN
LEY DE PROTECCIÓN AL TRABAJADOR No. 7983 DEL 16 DE
FEBRERO DEL 2000</t>
  </si>
  <si>
    <t>APORTE PATRONAL AL FONDO DE CAPITALIZACIÓN
LABORAL, SEGÚN LEY DE PROTECCIÓN AL TRABAJADOR
No. 7983 DEL 16 DE FEBRERO DEL 2000</t>
  </si>
  <si>
    <t xml:space="preserve"> 0432020000100029-00
0432021000100002-00
0432020000100215-00
0432020000100211-00
0432020000100050-00</t>
  </si>
  <si>
    <t xml:space="preserve">Alquiler locales bandas y bodegas </t>
  </si>
  <si>
    <t xml:space="preserve"> 0432023000100235-00                                       </t>
  </si>
  <si>
    <t xml:space="preserve">Servicios de telecomunicaciones
Para toda la entidad. </t>
  </si>
  <si>
    <t>0432021000100198-00</t>
  </si>
  <si>
    <t>Servicio de publicaciones en el diario 
oficial la gaceta- Imprenta Nacional</t>
  </si>
  <si>
    <t>0432022000100004-00
0432022000100173-00</t>
  </si>
  <si>
    <t>Servicio de Transportes de Mobiliario 
Y Equipo para las Bandas de Concierto.</t>
  </si>
  <si>
    <t>(X) Se realizará una nueva contratación 
en Junio  2024.</t>
  </si>
  <si>
    <t>Para dotar a todos los funcionarios 
de la entidad del certificado 
de firmas digitales.</t>
  </si>
  <si>
    <t>0432021000100105-00</t>
  </si>
  <si>
    <t>Servicio de renovación de certificado 
digital y kit para firma digital para 
la Dirección de Bandas.</t>
  </si>
  <si>
    <t>PARA LA CONTRATACIÓN DE SERVICIOS DE VIGILANCIA,
LIMPIEZA Y JARDINERÍA EN LAS OFICINAS CENTRALES DE
DIRECCIÓN DE BANDAS Y EN LAS BANDAS DE CONCIERTOS,
ENTRE OTROS.</t>
  </si>
  <si>
    <t xml:space="preserve">Servicio de monitoreo con 
caramas de seguridad para 
la Banda de Puntarenas </t>
  </si>
  <si>
    <t>0432019000300003-00
0432019000300002-00	
0432019000300017-00
0432019000300017-00	
0432023000100180-00</t>
  </si>
  <si>
    <t xml:space="preserve">Servicios de seguridad, vigilancia, 
monitoreo, Limpieza y jardinería bandas de Concierto  </t>
  </si>
  <si>
    <t xml:space="preserve">PARA CONTRATACIÓN DIRECTOR Y MUSICOS BANDA NACIONAL JUVENIL, ASI COMO FUMIGACIÓN BANDA DE
GUANACASTE Y REVISION TECNICA  VEHICULAR. </t>
  </si>
  <si>
    <t>Servicios de artistas para 
La Banda Sinfónica Juvenil.</t>
  </si>
  <si>
    <t>0432023000100081-00</t>
  </si>
  <si>
    <t>Servicios de Fumigación 
Banda de Guanacaste.</t>
  </si>
  <si>
    <t>0432022000100014-00</t>
  </si>
  <si>
    <t>Servicio de Transportes de Funcionarios para las Bandas de Concierto.</t>
  </si>
  <si>
    <t xml:space="preserve">2024PX-000005-0008000001 </t>
  </si>
  <si>
    <t xml:space="preserve">Servicios para el seguro de los vehiculos institucionales. </t>
  </si>
  <si>
    <t xml:space="preserve">Servicios de mantenimiento preventivo 
y correctivo de la Banda para la 
Conciertos de Guanacaste. </t>
  </si>
  <si>
    <t xml:space="preserve">En el  2024 se realizará un proceso de mantenimiento referido a una  caída del árbol sobre el edificio de Guanacaste. </t>
  </si>
  <si>
    <t xml:space="preserve">Servicios de mantenimiento
Preventivo y correctivo para 
Los vehículos institucionales </t>
  </si>
  <si>
    <t>0432023000100251-00
0432023000100280-00
0432023000100276-00
0432023000100275-00</t>
  </si>
  <si>
    <t xml:space="preserve">Servicios de mantenimiento
Preventivo y correctivo para 
Las fotocopiadoras y aires 
Acondicionados. </t>
  </si>
  <si>
    <t>0432021000100258-00
0432023000100272-00</t>
  </si>
  <si>
    <t xml:space="preserve">Servicios de mantenimiento
Preventivo y correctivo para 
Instrumentos musicales y 
Recarga de extintores  </t>
  </si>
  <si>
    <t xml:space="preserve">Compra de Grasas y Aceites
Para Instrumentos musicales. </t>
  </si>
  <si>
    <t xml:space="preserve">Compra de botiquines y otros productos 
medicinales para las bandas de concierto.  </t>
  </si>
  <si>
    <t>Compra de tintas y tóner
Para las Bandas de Concierto.</t>
  </si>
  <si>
    <t>Compra de bolillos para las 
Bandas de Concierto y otros insumos.</t>
  </si>
  <si>
    <t xml:space="preserve">Compra de Repuestos y 
Accesorios para las Bandas
de Concierto. </t>
  </si>
  <si>
    <t xml:space="preserve">Compra de productos
de papel varios para las
Bandas de Concierto. </t>
  </si>
  <si>
    <t xml:space="preserve">Compra de uniformes por demanda para los funcionarios de las bandas de concierto, segunda etapa.  </t>
  </si>
  <si>
    <t>Compra de materiales de 
Limpieza para la Dirección
de Bandas.</t>
  </si>
  <si>
    <t>Compra de zapatos de 
Seguridad y otros materiales
Para las bandas de Conciertos.</t>
  </si>
  <si>
    <t>Compra de otros útiles y materiales
Necesarios para las Bandas de 
Concierto.</t>
  </si>
  <si>
    <t>Compra de instrumentos musicales
Para las bandas de concierto.</t>
  </si>
  <si>
    <t xml:space="preserve">X </t>
  </si>
  <si>
    <t xml:space="preserve">Compra de licencias A3, según Circular MCJ-DI-083-2024, Depto. Informatica. </t>
  </si>
  <si>
    <t>CONTRIBUCIÓN ESTATAL AL SEGURO DE PENSIONES,
SEGÚN LEY No. 17 DEL 22 DE OCTUBRE DE 1943, LEY
CONSTITUTIVA DE LA C.C.S.S. Y REGLAMENTO No. 6898 DEL07 DE FEBRERO DE 1995 Y SUS REFORMAS).</t>
  </si>
  <si>
    <t>CONTRIBUCIÓN ESTATAL AL SEGURO DE SALUD, SEGÚN
LEY No. 17 DEL 22 DE OCTUBRE DE 1943, LEY
CONSTITUTIVA DE LA C.C.S.S. Y REGLAMENTO No. 7082 DEL
03 DE DICIEMBRE DE 1996 Y SUS REFORMAS).</t>
  </si>
  <si>
    <t>PARA ATENDER EL PAGO DE SUBSIDIOS CON MOTIVOS DE INCAPACIDAD O LICENCIA POR MATERNIDAD.</t>
  </si>
  <si>
    <t>PARA GASTOS DE OPERACIÓN SEGÚN LEY No. 3698 DEL
22/06/1966.</t>
  </si>
  <si>
    <t>758-01 Centro Nacional de la Música</t>
  </si>
  <si>
    <t>CAJA 172.219.764 COSTARRICENSE DE SEGURO SOCIAL. (CCSS) (CONTRIBUCIÓN PATRONAL SEGURO DE SALUD, SEGÚN LEY No. 17 DEL 22 DE OCTUBRE DE 1943, LEY CONSTITUTIVA DE LA C.C.S.S. Y REGLAMENTO No. 7082 DEL 03 DE DICIEMBRE DE 1996 Y SUS REFORMAS).</t>
  </si>
  <si>
    <t>BANCO POPULAR 9.309.177 Y DE DESARROLLO COMUNAL. (BPDC) (SEGÚN LEY No. 4351 DEL 11 DE JULIO DE 1969, LEY ORGÁNICA DEL B.P.D.C.).</t>
  </si>
  <si>
    <t>CAJA COSTARRICENSE DE SEGURO SOCIAL. (CCSS) (CONTRIBUCIÓN PATRONAL SEGURO DE PENSIONES, SEGÚN LEY No. 17 DEL 22 DE OCTUBRE DE 1943, LEY CONSTITUTIVA DE LA C.C.S.S. Y REGLAMENTO No. 6898 DEL 07 DE FEBRERO DE 1995 Y SUS REFORMAS).</t>
  </si>
  <si>
    <t>CAJA 55.855.059 COSTARRICENSE DE SEGURO SOCIAL. (CCSS) (APORTE PATRONAL AL RÉGIMEN DE PENSIONES, SEGÚN LEY DE PROTECCIÓN AL TRABAJADOR No. 7983 DEL 16 DE FEBRERO DEL 2000).</t>
  </si>
  <si>
    <t xml:space="preserve">CAJA 27.927.530 COSTARRICENSE DE SEGURO SOCIAL. (CCSS) (APORTE PATRONAL AL FONDO DE CAPITALIZACIÓN LABORAL, SEGÚN LEY DE PROTECCIÓN AL TRABAJADOR
No. 7983 DEL 16 DE FEBRERO DEL 2000). </t>
  </si>
  <si>
    <t>ASOCIACION DE EMPLEADOS DEL  MINISTERIO DE CULTURA Y JUVENTUD (ASEMICULTURA). (APORTE PATRONAL A LA ASOCIACION DE EMPLEADOS DEL MINISTERIO DE CULTURA Y JUVENTUD -ASEMICULTURA- SEGUN LEY N°6970 DEL 18/11/2010).</t>
  </si>
  <si>
    <t xml:space="preserve">(PARA LA CONTRATACION DE LOS SERVICIOS DE ALQUILER DE EQUIPO DE COMPUTO DEL CNM, ENTRE OTROS, SEGÚN LEY N°5780 DE IMPUESTO ESPECTACULOS PUBLICOS DEL 11/08/1975 Y DECRETO N°27762-H-C POR UN MONTO DE ¢24.460.508,00 ) </t>
  </si>
  <si>
    <t>2021LA-000002-0010300001  //  0432022000200002-00</t>
  </si>
  <si>
    <t>2021LA-000002-0010300001  //  0432022000200002-00 y 2021LA-000002-0010300001  //  0432022000200002-00</t>
  </si>
  <si>
    <t>2023LD-000001-0010300001</t>
  </si>
  <si>
    <t>Transporte de bienes, específicamente, transporte a los instrumentos, sillas y atriles, utilizados por los músicos de la Orquesta Sinfónica Nacional en sus conciertos de temporada oficial, giras y todas sus presentaciones debidamente programadas para el año 2023, asegurándose que serán transportados de forma segura y profesional, esta Dirección será de confianza de la Ministra de Cultura y Juventud según lo establece los artículos 7º de la Ley 8347 “Ley de Creación del Centro Nacional de la Música”</t>
  </si>
  <si>
    <t xml:space="preserve">(PARA LA CONTRATACION DE LOS SERVICIOS DE VIGILANCIA Y SERVICIO DE LIMPIEZA DE LAS INSTALACIONES DEL CNM, PAGO DE REAJUSTE DE PRECIOS DE LAS CONTRATACIONES EXISTENTES, ,SERVICIO DE CHAPEO Y LIMPIEZA DE CANOAS, ENTRE OTROS, SEGÚN LEY N°5780 DE IMPUESTO ESPECTACULOS PUBLICOS DEL 11/08/1975 Y DECRETO N°27762-H-C POR UN MONTO DE ¢23.139.492,00) </t>
  </si>
  <si>
    <t>2018LN-000007-0009100001 //0432019000300001-00 // 0822021000200005 y 2018LN-000008-0009100001</t>
  </si>
  <si>
    <t xml:space="preserve">SERVICIO DE SEGURIDAD Y VIGILANCIA FÍSICA VALLE CENTRAL (CONVENIO MARCO)  Servicio de limpieza de las instalaciones del edificio del Centro Nacional de la Música (CONVENIO MARCO) </t>
  </si>
  <si>
    <t xml:space="preserve">(PARA EL PAGO DE LA CONTRATACION DE  SERVICIOS DE UTILERIA PARA LOS DIFERENTES GRUPOS MUSICALES DEL CENTRO NACIONAL DE LA MUSICA SEGÚN LEY N°5780 DE IMPUESTO ESPECTACULOS PUBLICOS DEL 11/08/1975 Y DECRETO N°27762-H-C POR UN MONTO DE ¢84.500.000,00)(PARA LA CONTRATACION DE SOLISTAS, DIRECTOR TITULAR Y DIRECTORES INVITADOS, CANTANTES, MUSICOS EXTRAS, CLASES MAESTRAS, PIANISTAS ACOMPAÑANTES, PRODUCTORES, TECNICOS, ESCENOGRAFO, VESTUARISTA, UTILEROS Y OTROS PROFESIONALES RELACIONADOS CON EL ESPECTACULO MUSICAL, LIRICO Y CORAL PARA LA TEMPORADA OFICIAL, TEMPORADA ESPECIAL Y CONCIERTOS DE EXTENSION, DE LA ORQUESTA SINFONICA NACIONAL Y LA PRODUCCION DE LA OPERA, CONCIERTOS ESPECIALES Y EXTENSION CULTURAL DE LAS CUATRO UNIDADES TECNICAS: ORQUESTA SINFONICA NACIONAL, COMPAÑÍA LIRICA NACIONAL, INSTITUTO NACIONAL DE LA MUSICA, CORO SINFONICO NACIONAL. CONTRATACION DE LIDERES Y PREPARADORES DE SECCION O JEFES DE CUERDA DEL CORO SINFONICO NACIONAL. CONTRATACION DE FORMADORES ARTISTICOS PARA LOS DIFERENTES PROGRAMAS DEL INSTITUTO NACIONAL DE LA MUSICA, ENTRE OTROS)
</t>
  </si>
  <si>
    <t>Contratación de solistas, directores, músicos extras, cantantes  para los diferentes grupos del CNM</t>
  </si>
  <si>
    <t>2023LD-000002-0010300001</t>
  </si>
  <si>
    <t>Para la realización normal y eficiente de sus actividades artísticas y de producción musical, transportar funcionarios (músicos de la Orquesta Sinfónica Nacional y personal administrativo de apoyo), invitados especiales (profesores) y estudiantes del Instituto Nacional de la Música que integran las diferentes agrupaciones de dicha escuela y cantantes líricos de la Compañía Lírica Nacional y el Coro Sinfónico Nacional.</t>
  </si>
  <si>
    <t xml:space="preserve">ACTIVIDADES DE CAP 1.050.000 ACITACIÓN
(PARA LA CONTRATACIÓN DE SERVICIOS Y BIENES
INHERENTES A LA REALIZACIÓN DE EVENTOS DE
CAPACITACIÓN Y APRENDIZAJE COMO SEMINARIOS,
CHARLAS, CONGRESOS, TALLERES Y SIMILARES A LOS
FUNCIONARIOS DEL CENTRO NACIONAL DE LA MÚSICA).
</t>
  </si>
  <si>
    <t>2020LA-000006-0010300001</t>
  </si>
  <si>
    <t>Mantenimiento de las instalaciones del Centro Nacional de la Música</t>
  </si>
  <si>
    <t>2023LD-000009-0010300001</t>
  </si>
  <si>
    <t>Mantenimiento de los vehículos de la institución para su uso normal en el desarrollo de las actividades. Los vehículos no han tenido el mantenimiento preventivo y correctivo de una forma idónea con el fin de poder circular por el territorio según la normativa vigente.</t>
  </si>
  <si>
    <t xml:space="preserve">(PARA LA REPARACION O ADQUISICION DE INSTRUMENTOS MUSICALES DEL CNM, ENTRE OTROS, SEGÚN LEY N°5780 DE IMPUESTO ESPECTACULOS PUBLICOS DEL 11/08/1975 Y DECRETO N°27762-H-C POR UN MONTO DE ¢1.000.000,00) </t>
  </si>
  <si>
    <t>PARA PAGO DE PREMIOS NACIONALES CARLOS ENRIQUE VARGAS, SEGÚN LEY N°5780 DE IMPUESTO ESPECTACULOS PUBLICOS DEL 11/08/1975 Y DECRETO N°27762-H-C POR UN MONTO DE ¢15.500.000,00)</t>
  </si>
  <si>
    <t>(PARA PAGO DE LA SECRETARIA GENERAL IBEROAMERICANA-SEGIB POR CUOTA ANUAL DE MEMBRESÍA PARA EL PROGRAMA DE FOMENTO DE LAS MÚSICAS IBEROAMERICANAS-IBERMUSICAS.SEGÚN CARTA DE ADHESIÓN DM-1521-2011 DEL  21/10/11 SUSCRITA POR EL MINISTERIO DE CULTURA Y JUVENTUD</t>
  </si>
  <si>
    <t>758-02 Sistema Nacional de Educación Musical</t>
  </si>
  <si>
    <t>(CONTRIBUCIÓN PATRONAL SEGURO DE SALUD, SEGÚN LEY No. 17 DEL 22 DE OCTUBRE DE 1943, LEY  CONSTITUTIVA DE LA C.C.S.S. Y REGLAMENTO No. 7082 DEL 03 DE DICIEMBRE DE 1996 Y SUS REFORMAS).</t>
  </si>
  <si>
    <t>(APORTE PATRONAL AL FONDO DE CAPITALIZACIÓN  LABORAL, SEGÚN LEY DE PROTECCIÓN AL TRABAJADOR No. 7983 DEL 16 DE FEBRERO DEL 2000).</t>
  </si>
  <si>
    <t>(APORTE PATRONAL A LA ASOCIACION DE EMPLEADOS DEL MINISTERIO DE CULTURA Y JUVENTUD-ASEMICULTURA).</t>
  </si>
  <si>
    <t>0432023000100002-00  0432020000100021-00, 0432020000100031-00, 0432020000100004-00, 0432020000100014-00</t>
  </si>
  <si>
    <t>ALQUILER SEDE PUNTARENAS, ALQUILER SEDE FRAILES, ALQUILER SEDE CENTRAL, ALQUILER SEDE POCOCÍ, ALQUILER SEDE GRECIA.</t>
  </si>
  <si>
    <t>0432023000100009-00   0432024000100001-00</t>
  </si>
  <si>
    <t>SERVICIO DE INTERNET Y CONTRATACIÓN DE SERVICIO DE TELEFONÍA.</t>
  </si>
  <si>
    <t>PUBLICACIONES EN EL DIARIO OFICIAL LA GACETA.</t>
  </si>
  <si>
    <t>SERVICIO DE TANSPORTE DE BIENES.</t>
  </si>
  <si>
    <t>PAGO DE USO SISTEMA SICOP</t>
  </si>
  <si>
    <t>CONTRATACIÓN POR DEMANDA PARA RENOVACIÓN Y KIT NUEVO DE FIRMA DIGITAL.</t>
  </si>
  <si>
    <t>(PARA EL PAGO DE LOS SERVICIOS DE MANTENIMIENTO Y DESARROLLO DE NUEVAS FUNCIONALIDADES DEL SOFTWARE, ENTRE OTROS).</t>
  </si>
  <si>
    <t>0432023000100018-00</t>
  </si>
  <si>
    <t>CONTRATO DE SERVICIOS INFORMÁTICOS SEGÚN DEMANDA.</t>
  </si>
  <si>
    <t>(PAGO DE COMPROMISOS CONTRACTUALES POR
SERVICIOS DE SEGURIDAD PARA LA SEDE CENTRAL, PAVAS,
SAN VITO Y AGOSTA DEL SINEM Y POR EL PAGO DE
SERVICIOS DE LIMPIEZA DE LAS SIGUIENTES SEDES:
CENTRAL, ALAJUELA, SAN VITO, PAVAS Y AGOSTA. PAGO
DEL CONTRATO DE LIMPIEZA Y CORTE DE ZACATE DEL TERRENO EN SAN JOSÉ CENTRO, EL CUAL PERTENECE AL SINEM Y MANTENIMIENTO PREVENTIVO Y REPARACIÓN DE
EXTINTORES UBICADOS EN LAS SEDES, Y OFICINA CENTRAL DEL SINEM, ENTRE OTROS).</t>
  </si>
  <si>
    <t>0432019000300015-00, 0432019000300015-00, 0432019000300015-00, 0432019000300012-00, 0432019000300014-00, 0432019000300001-00,  0432019000300001-00, 0432019000300002-00,  0432019000300003-00, 0432019000300004-00, 0432023000100017-00</t>
  </si>
  <si>
    <t xml:space="preserve">SERVICIO DE LIMPIEZA EN LAS INSTALACIONES DE LA SEDE PAVAS, SERVICIO DE LIMPIEZA EN LAS INSTALACIONES DE LA SEDE DE ACOSTA, SERVICIO DE LIMPIEZA EN LAS INSTALACIONES DE LA SEDE CENTRAL, SERVICIO DE LIMPIEZA EN LAS INSTALACIONES DE LA SEDE DE ALAJUELA, SERVICIO DE LIMPIEZA EN LAS INSTALACIONES DE LA SEDE DE SAN VITO,  SERVICIO DE SEGURIDAD EN LAS INSTALACIONES QUE ALBERGAN LA SEDE CENTRAL SINEM, SERVICIO DE SEGURIDAD EN LAS INSTALACIONES QUE ALBERGAN LA SEDE  ACOSTA, SERVICIO DE SEGURIDAD EN LAS INSTALACIONES QUE ALBERGAN LA SEDE SINEM SAN VITO, SEGURIDAD Y VIGILANCIA ELECTRÓNICA SEDE DE PAVAS, SEGURIDAD Y VIGILANCIA FÍSICA SEDE DE PAVAS, SERVICIO DE RECARGA Y MANTENIMIENTO DE EXTINTORES,  </t>
  </si>
  <si>
    <t>(PARA CONTRATAR LOS SERVICIOS DEL DIRECTOR DE LA ORQUESTA “POR LA VIDA” DEL HOSPITAL NACIONAL DE NIÑOS, PROYECTO INCLUIDO EN EL PROGRAMA DE ATENCION  PRIORITARIA, COMO PARTE DE LOS PROGRAMAS ESPECIALES DEL SINEM. CONTRATACION DE SERVICIOS DE FUMIGACIÓN PARA LAS SEDES. SERVICIOS DE UTILERIA PARA LOS  CAMPAMENTOS DE LOS PROGRAMAS DEL SINEM. Y PARA PAGO DE REVISIONES TÉCNICAS VEHÍCULARES DE LOS  AUTOMÓVILES DEL SINEM).</t>
  </si>
  <si>
    <t>CONTRATAR PERSONAL DE UTILERÍA Y CONTRATAR SERVICIO DE DIRECTOR PARA QUE DIRIGA ORQUESTA POR LA VIDA DEL HNN.</t>
  </si>
  <si>
    <t>(PARA LA REALIZACIÓN DE CAMPAMENTOS DE LAS ORQUESTAS DEL SINEM Y CURSOS DE MEJORAMIENTO PROFESIONAL  CONTRATADOS A LA UNED PARA LAS DIRECTORAS Y LOS DIRECTORES DE LAS ESCUELAS, ENTRE OTROS). OJO OJO OJO</t>
  </si>
  <si>
    <t>MANTENIMIENTO DE LOS EDIFICIOS PROPIOS DEL SiNEM POR MEDIO DE CONTRATACIONES QUE MEJOREN LA INFRAESTRUCTURA DE LOS MISMOS, TANTO DE FORMA PREVENTIVA COMO CORRECTIVA.</t>
  </si>
  <si>
    <t>SERVICIO DE MANTENIMIENTO PREVENTIVO Y CORRECTIVO DE LOS INSTRUMENTOS MUSICALES QUE LA INSTITUCIÓN TIENE A SU HABER.</t>
  </si>
  <si>
    <t>ADQUICISIÓN DE EQUIPOS DE CÓMPUTO PORTÁTILES.</t>
  </si>
  <si>
    <t>COMPRA DE INSTRUMENTOS MUSICALES PARA USO DE ESTUDIANTES DEL SiNEM.</t>
  </si>
  <si>
    <t>ANTIVIRUS PARA PROTECCIÓN DE EQUIPOS DE CÓMPUTO DEL SINEM</t>
  </si>
  <si>
    <t>COLETILLA 200 (1,57%) SEGURO PENSIONES CCSS. (CONTRIBUCIÓN ESTATAL AL SEGURO DE PENSIONES,
SEGÚN LEY No. 17 DEL 22 DE OCTUBRE DE 1943, LEY CONSTITUTIVA DE LA C.C.S.S. Y REGLAMENTO No. 6898 DEL 07 DE FEBRERO DE 1995 Y SUS REFORMAS, Céd. Jur 4-000-042147).</t>
  </si>
  <si>
    <t>COLETILLA 202 (0,25%) SEGURO SALUD CCSS. (CONTRIBUCIÓN ESTATAL AL SEGURO DE SALUD, SEGÚN
LEY No. 17 DEL 22 DE OCTUBRE DE 1943, LEY CONSTITUTIVA DE LA C.C.S.S. Y REGLAMENTO No. 7082 DEL 03 DE DICIEMBRE DE 1996 Y SUS REFORMAS, Céd. Jur 4-000-042147).</t>
  </si>
  <si>
    <t>(PAGO CUOTA ANUAL PARA CUBRIR GASTOS POR  CONCEPTO DE SEGURIDAD Y MANTENIMIENTO DE LA SEDE SINEM PARQUE LA LIBERTAD, UBICADA EN LAS INSTALACIONES DE LA FUNDACIÓN PARQUE  METROPOLITANO LA LIBERTAD. Céd. Jur 3-006-539384).</t>
  </si>
  <si>
    <t>(SECRETARIA GENERAL IBEROAMERICANA-SEGIB CUOTA ANUAL DE MEMBRESÍA PARA EL PROGRAMA DE COOPERACIÓN DE IBERORQUESTAS JUVENILES). (CUOTA ANUAL DE MEMBRESÍA PARA EL PROGRAMA DE COOPERACIÓN DE IBERORQUESTAS JUVENILES, SEGÚN LA XVIII CUMBRE IBEROAMERICANA DE JEFES Y JEFAS DE ESTADO Y DE GOBIERNO, EN EL MARCO DE LA CARTA CULTURAL IBEROAMERICANA Y CARTA DE RATIFICACION DE ADHESIÓN DG-SINEM-0357-2011 DEL 01/07/2011 SUSCRITA POR EL DIRECTOR GENERAL DEL SISTEMA NACIONAL DE EDUCACION MUSICAL. Céd. Jur 2-100-042001).</t>
  </si>
  <si>
    <t>758-03 Teatro Nacional</t>
  </si>
  <si>
    <t>SEGÚN LEY No. 4351 DEL 11 DE JULIO DE 1969, LEY ORGÁNICA DEL B.P.D.C.</t>
  </si>
  <si>
    <t>CONTRIBUCIÓN PATRONAL SEGURO DE PENSIONES, SEGÚN LEY No. 17 DEL 22 DE OCTUBRE DE 1943, LEY CONSTITUTIVA DE LA C.C.S.S. Y REGLAMENTO No. 6898 DEL 07 DE FEBRERO DE 1995 Y SUS REFORMAS</t>
  </si>
  <si>
    <t>APORTE PATRONAL AL RÉGIMEN DE PENSIONES, SEGÚN LEY DE PROTECCIÓN AL TRABAJADOR No. 7983 DEL 16 DE FEBRERO DEL 2000</t>
  </si>
  <si>
    <t>APORTE PATRONAL AL FONDO DE CAPITALIZACIÓN LABORAL, SEGÚN LEY DE PROTECCIÓN AL TRABAJADOR No. 7983 DEL 16 DE FEBRERO DEL 2000</t>
  </si>
  <si>
    <t>APORTE PATRONAL A LA ASOCIACIÓN DE EMPLEADOS DEL MINISTERIO DE CULTURA Y JUVENTUD-ASEMICULTURA, SEGÚN LEY N°6970 DEL 18/11/2010</t>
  </si>
  <si>
    <t>(PARA PAGO POR CONSUMO ANUAL DE ENERGÍA
ELÉCTRICA, FINANCIADO EN PARTE POR LA LEY N°5780 DEL11/08/1975 [¢20.000.000,00] Y DECRETO N°27762-H-C,
DISTRIBUCIÓN DEL IMPUESTO SOBRE ESPECTÁCULOS
PÚBLICOS).</t>
  </si>
  <si>
    <t>(PARA CONTRATACIÓN DE ABOGADOS EN ATENCIÓN DE
JUICIOS QUE TIENE LA INSTITUCIÓN ENTRE OTROS). (PARA CONTRATACIÓN DE ABOGADOS POR DEMANDAS POR COMISIONISTAS, ENTRE OTROS, FINANCIADO EN PARTE POR LA LEY N°5780 DEL 11/08/1975 [20.000.000,00] Y DECRETO N°27762-H-C, DISTRIBUCIÓN DEL IMPUESTO SOBRE ESPECTÁCULOS PÚBLICOS).</t>
  </si>
  <si>
    <t>(PARA CONTRATACIÓN DE SERVICIOS DE INGENIERIA Y
ARQUITECTURA, PARA LOS PROYECTOS DE INVERSIÓN
N°002847 Y N°002300 INSCRITOS EN EL BPIP, FINANCIADO
EN PARTE POR LA LEY N°5780 DEL 11/08/1975 [27.000.000,00] Y DECRETO N°27762-H-C, DISTRIBUCIÓN
DEL IMPUESTO SOBRE ESPECTÁCULOS PÚBLICOS).</t>
  </si>
  <si>
    <t>(PARA CONTRATACIÓN DE AUDITORIA EXTERNA A LOS
ESTADOS FINANCIEROS).</t>
  </si>
  <si>
    <t>(PARA LA IMPLEMENTACIÓN DE SISTEMAS DE SEGURIDAD AL SITIO WEB Y SISTEMAS INSTITUCIONALES, SEGÚN NORMATIVA NACIONAL Y DE SEGURIDAD EN EL ÁMBITO DE SISTEMAS DE INFORMACIÓN).</t>
  </si>
  <si>
    <t>(PARA CONTRATACIÓN DE SERVICIOS DE LAVANDERIA Y
EMPRESAS EXTERNAS DE SEGURIDAD, LIMPIEZA,
MANTENIMIENTOS, ENTRE OTROS. FINANCIADO EN PARTE
POR LA LEY N°5780 DEL 11/08/1975 [¢193.444.000,00] Y
DECRETO N°27762-H-C, DISTRIBUCIÓN DEL IMPUESTO SOBRE
ESPECTÁCULOS PÚBLICOS).</t>
  </si>
  <si>
    <t>(PARA LAS CONTRATACION DE SERVICIOS PROTOCOLARIO  EN LA DIRECCIÓN GENERAL,  EXPOSITORES
DRAMÁTICOS, ASISTENCIA TECNICA EN EL ESCENARIO. SERVICIOS DE INSPECCIÓN DEL SISTEMA ELECTRICO DEL CENTRO DE DATOS. SERVICIO DE ANALISIS DE VULNERAVILIDAD DE CIBERSEGURIDAD. CONTRATACIONES ARTÍSTICAS DE LAS
PRODUCCIONES Y EMPRESA DE CONTENIDO AUDIOVISUAL, SEGÚN DECRETO EJECUTIVO N°40717-N°40716 PARA LA EJECUCIÓN DEL PROGRAMA “ÉRASE UNA VEZ” EN SUS COMPONENTES SALA Y TERRITORIO.)( PARA CONTRATACIONES DE ESPECIALISTAS PARA DETERMINAR EL ESTADO DE CONSERVACIÓN DE LA OBRA ARTÍSTICA DEL PROGRAMA INTEGRAL, MANTENIMIENTOS, ENTRE OTRAS. FINANCIADO EN PARTE POR LA LEY N°5780 DEL 11/08/1975 [37.090.000,00] Y DECRETO N°27762-H-C, DISTRIBUCIÓN DEL IMPUESTO SOBRE ESPECTÁCULOS PÚBLICOS).</t>
  </si>
  <si>
    <t>(PARA PAGO DE LA PÓLIZA DE INCENDIO TODO RIESGO,
PÓLIZA OBRAS DE ARTE, FINANCIADO EN PARTE POR LA LEY N°5780 DEL 11/08/1975 [¢159.000.000,00] Y DECRETO N°27762-H-C, DISTRIBUCIÓN DEL IMPUESTO SOBRE ESPECTÁCULOS PÚBLICOS).</t>
  </si>
  <si>
    <t>(PARA GASTOS DE FORMACIÓN Y CAPACITACIÓN DE PERSONAL INSTITUCIONAL ANTE CAMBIOS NORMATIVOS RECIENTES Y DEL PERSONAL  EN NUEVAS TECNOLOGÍAS Y SISTEMAS, BRIGADAS Y ATENCIÓN DE EMERGENCIAS, ENTRE OTROS).</t>
  </si>
  <si>
    <t>(PARA MANTENIMIENTO DEL EDIFICIO PATRIMONIAL Y ANEXO. FINANCIADO EN PARTE POR LA LEY N°5780 DEL 11/08/1975 [¢18.200.000,00] Y DECRETO N°27762-H-C, DISTRIBUCIÓN DEL IMPUESTO SOBRE ESPECTÁCULOS PÚBLICOS).</t>
  </si>
  <si>
    <t>(PARA MANTENIMIENTOS DE LOS SISTEMAS ELÉCTRICOS, MECÁNICOS Y CIVILES DEL EDIFICIO PRINCIPAL, FINANCIADO EN PARTE POR LA
LEY N°5780 DEL 11/08/1975 [¢9.060.000,00] Y DECRETO
N°27762-H-C, DISTRIBUCIÓN DEL IMPUESTO SOBRE
ESPECTÁCULOS PÚBLICOS).</t>
  </si>
  <si>
    <t>(PARA MANTENIMIENTO DE LOS SISTEMAS DE AIRE
ACONDICIONADO, FINANCIADO EN PARTE POR LA LEY
N°5780 DEL 11/08/1975 [¢5.000.000,00] Y DECRETO
N°27762-H-C, DISTRIBUCIÓN DEL IMPUESTO SOBRE
ESPECTÁCULOS PÚBLICOS).</t>
  </si>
  <si>
    <t>(PARA MANTENIMIENTOS EN EQUIPOS TANQUE
HIDRONEUMÁTICO, BOMBA JOCKEY, SISTEMA DE
VENTILACIÓN, ENTRE OTROS, FINANCIADO EN PARTE POR LA LEY N°5780 DEL 11/08/1975 [¢16.900.000,00] Y DECRETO N°27762-H-C, DISTRIBUCIÓN DEL IMPUESTO SOBRE ESPECTÁCULOS PÚBLICOS).</t>
  </si>
  <si>
    <t>(PARA LA COMPRA DE DIESEL PARA LA PLANTA ELÉCTRICA DE EMERGENCIA Y BOMBAS DEL SISTEMA DE PROTECCIÓN CONTRA INCENDIOS. FINANCIADO EN PARTE POR LA LEY N°5780 DEL 11/08/1975 [¢1.250.000,00] Y DECRETO N°27762-H-C, DISTRIBUCIÓN DEL IMPUESTO SOBRE ESPECTÁCULOS PÚBLICOS).</t>
  </si>
  <si>
    <t>(PARA COMPRA DE PINTURAS PARA RESTAURACIÓN,
PIGMENTOS, ESTUCOS, PINTURAS VARIAS PARA EL
MANTENIMIENTO DE PAREDES, VERJAS, ENTRE OTROS.
FINANCIADO EN PARTE POR LA LEY N°5780 DEL 11/08/1975
[¢4.200.000,00] Y DECRETO N°27762-H-C, DISTRIBUCIÓN DEL IMPUESTO SOBRE ESPECTÁCULOS PÚBLICOS).</t>
  </si>
  <si>
    <t>(PARA MATERIALES QUÍMICOS DE RESTAURACIÓN PARA
PROCESOS DE INTERVENCIÓN ENTRE OTROS, FINANCIADO EN PARTE POR LA LEY N°5780 DEL 11/08/1975
[¢1.500.000,00] Y DECRETO N°27762-H-C, DISTRIBUCIÓN DEL IMPUESTO SOBRE ESPECTÁCULOS PÚBLICOS).</t>
  </si>
  <si>
    <t>(PARA PRODUCTOS DE FUMIGACIÓN DE PLAGAS EN
MADERAS, COMEJÉN ENTRE OTROS, FINANCIADO EN PARTE POR LA LEY N°5780 DEL 11/08/1975 [¢800.000,00] Y
DECRETO N°27762-H-C, DISTRIBUCIÓN DEL IMPUESTO SOBRE ESPECTÁCULOS PÚBLICOS).</t>
  </si>
  <si>
    <t>(PARA MATERIALES PARA LA CONFECCIÓN DE MOBILIARIO, REPARACIONES, SOPORTES, ANDAMIAJES ESPECIALES, ENTRE OTROS. FINANCIADO EN PARTE POR LA LEY N°5780 DEL 11/08/1975 [¢6,000.000,00] Y DECRETO N°27762-H-C, DISTRIBUCIÓN DEL IMPUESTO SOBRE ESPECTÁCULOS PÚBLICOS).</t>
  </si>
  <si>
    <t>(PARA LA COMPRA DE CEMENTO Y MATERIALES SIMILARES;
CAL, YESO, PIEDRA, ARCILLA Y ARENA.ENTRE OTROS. FINANCIADO EN PARTE POR LA LEY N°5780 DEL 11/08/1975 [¢1,000.000,00] Y DECRETO N°27762-H-C, DISTRIBUCIÓN DEL IMPUESTO SOBRE ESPECTÁCULOS PÚBLICOS).</t>
  </si>
  <si>
    <t>(PARA LA COMPRA MADERA.ENTRE OTROS. FINANCIADO EN PARTE POR LA LEY N°5780 DEL 11/08/1975 [¢1,000.000,00] Y DECRETO N°27762-H-C, DISTRIBUCIÓN DEL IMPUESTO SOBRE ESPECTÁCULOS PÚBLICOS).</t>
  </si>
  <si>
    <t>(PARA LA COMPRA DE TODO TIPO DE NUMERACIÓN DE CABLE, BOMBILLOS, TUBOS CONDUIT Y EMT, CONECTORES, UNIONES, CAJAS OCTAGONALES, TOMA CORRIENTES, CAJAS TELEFONICAS, SUPRESORES, DISYUNTORES.ENTRE OTROS. FINANCIADO EN PARTE POR LA LEY N°5780 DEL 11/08/1975 [¢7,000.000,00] Y DECRETO N°27762-H-C, DISTRIBUCIÓN DEL IMPUESTO SOBRE ESPECTÁCULOS PÚBLICOS).</t>
  </si>
  <si>
    <t>(PARA LA COMPRA DE TODO TIPO DE VIDRIO.ENTRE OTROS. FINANCIADO EN PARTE POR LA LEY N°5780 DEL 11/08/1975 [¢500.000,00] Y DECRETO N°27762-H-C, DISTRIBUCIÓN DEL IMPUESTO SOBRE ESPECTÁCULOS PÚBLICOS).</t>
  </si>
  <si>
    <t>(PARA ADQUISICIÓN DE MATERIALES Y PRODUCTOS PLASTICOS RELACIONADOS CON LAS LABORES DEL MANTENIMIENTO QUE SE REALIZAN EN LA INSTITUCIÓN. FINANCIADO EN PARTE POR LA LEY N°5780 DEL 11/08/1975 [¢2.000.000,00] Y DECRETO N°27762-H-C, DISTRIBUCIÓN DEL IMPUESTO SOBRE ESPECTÁCULOS PÚBLICOS).</t>
  </si>
  <si>
    <t>(PARA ADQUISICIÓN DE OTROS MATERIALES Y PRODUCTOS DE USO EN LA CONSTRUCCIÓN Y MANTENIMIENTO RELACIONADOS CON LAS LABORES DEL MANTENIMIENTO QUE SE REALIZAN EN LA INSTITUCIÓN. FINANCIADO EN PARTE POR LA LEY N°5780 DEL 11/08/1975 [¢3.000.000,00] Y DECRETO N°27762-H-C, DISTRIBUCIÓN DEL IMPUESTO SOBRE ESPECTÁCULOS PÚBLICOS).</t>
  </si>
  <si>
    <t>(PARA ADQUISICIÓN DE HERRAMIENTAS E INSTRUMENTOS PARA EL TALLER DE CONSERVACIÓN Y RESTAURACIÓN RELACIONADOS CON LAS LABORES QUE SE REALIZAN EN LA INSTITUCIÓN. FINANCIADO EN PARTE POR LA LEY N°5780 DEL 11/08/1975 [¢2.000.000,00] Y DECRETO N°27762-H-C, DISTRIBUCIÓN DEL IMPUESTO SOBRE ESPECTÁCULOS PÚBLICOS).</t>
  </si>
  <si>
    <t>(PARA ADQUISICIÓN DE PRODUCTOS TEXTILES Y VESTUARIOS RELACIONADOS CON LAS LABORES QUE SE REALIZAN EN LA INSTITUCIÓN. FINANCIADO EN PARTE POR LA LEY N°5780 DEL 11/08/1975 [¢2.000.000,00] Y DECRETO N°27762-H-C, DISTRIBUCIÓN DEL IMPUESTO SOBRE ESPECTÁCULOS PÚBLICOS).</t>
  </si>
  <si>
    <t>(COMPRA DE BIODIGESTORES ENZIMÁTICOS, LIMPIADORES PH NEUTRO Y AMONIOS CUATERNARIOS, PAPEL HIGIENICO, TOALLA EXTENDER, JABONES PARA LAS BATERÍAS DE LOS BAÑOS, SEGÚN LEY N°3 DEL 14/12/1918, N°37 DEL 23/12/1943, LEY N°5780 DEL 11/08/1975 Y DECRETO N°27762-H-C, ENTRE OTROS.)</t>
  </si>
  <si>
    <t>(PARA MATERIALES DE SEGURIDAD Y RESGUARDO DE LOS FUNCIONARIOS DE MANTENIMIENTO Y RESTAURACIÓN, FINANCIADO EN PARTE POR LA LEY N°5780 DEL 11/08/1975 [¢4.000.000,00] Y DECRETO N°27762-H-C, DISTRIBUCIÓN DEL IMPUESTO SOBRE ESPECTÁCULOS PÚBLICOS).</t>
  </si>
  <si>
    <t>(PARA LA ADQUISICIÓN DE OTROS MATERIALES Y
SUMINISTROS UTILIZADOS EN EL MANTENIMIENTO Y
RESTAURACIÓN DEL MONUMENTO HISTÓRICO, FINANCIADO
EN PARTE POR LA LEY N°5780 DEL 11/08/1975
[¢3,000.000,00] Y DECRETO N°27762-H-C, DISTRIBUCIÓN DEL
IMPUESTO SOBRE ESPECTÁCULOS PÚBLICOS).</t>
  </si>
  <si>
    <t>(PARA EQUIPO INSTRUMENTAL DE LABORATORIO PARA EL ÁREA DE RESTAURACIÓN COMO EQUIPO PARA LA MEDICIÓN Y CONTROL DE CONDICIONES AMBIENTALES, ENTRE OTROS. FINANCIADO POR LA LEY N°5780 DEL 11/08/1975 [¢5.000.000,00] Y DECRETO N°27762-H-C, DISTRIBUCIÓN DEL IMPUESTO SOBRE ESPECTÁCULOS PÚBLICOS).</t>
  </si>
  <si>
    <t>(PARA LOS PROYECTOS DEL TEATRO NACIONAL
DEBIDAMENTE INSCRITOS ANTE MIDEPLAN QUE PERMITEN LA CONSERVACIÓN, RESTAURACIÓN Y MANTENIMIENTO DE LA INFRAESTRUCTURA DEL MONUMENTO HISTÓRICO:
PROYECTO DE INVERSIÓN N°002847 PROYECTO DE
CONSERVACIÓN, RESTAURACIÓN Y MANTENIMIENTO DE LA INFRAESTRUCTURA DEL MONUMENTO HISTÓRICO: TEATRO NACIONAL DE COSTA RICA Y PROYECTO DE INVERSIÓN N°002300 PROGRAMA INTEGRAL DE SEGURIDAD Y CONSERVACIÓN DEL MONUMENTO HISTÓRICO DEL TEATRO NACIONAL DE COSTA RICA, INSCRITOS EN EL BPIP DEMIDEPLAN. FINANCIADO EN PARTE [¢177.256.000,00] POR LA LEY N°5780 DEL 11/08/1975 Y DECRETO N°27762-H-C, DISTRIBUCIÓN DEL IMPUESTO SOBRE ESPECTÁCULOS PÚBLICOS).</t>
  </si>
  <si>
    <t>CAJA COSTARRICENSE DE SEGURO SOCIAL. (CCSS) 
(CONTRIBUCIÓN ESTATAL AL SEGURO DE PENSIONES,
SEGÚN LEY No. 17 DEL 22 DE OCTUBRE DE 1943, LEY
CONSTITUTIVA DE LA C.C.S.S. Y REGLAMENTO No. 6898 DEL
07 DE FEBRERO DE 1995 Y SUS REFORMAS).
Céd. Jur 4-000-042147</t>
  </si>
  <si>
    <t>CAJA COSTARRICENSE DE SEGURO SOCIAL. (CCSS) 
(CONTRIBUCIÓN ESTATAL AL SEGURO DE SALUD, SEGÚN LEY No. 17 DEL 22 DE OCTUBRE DE 1943, LEY
CONSTITUTIVA DE LA C.C.S.S. Y REGLAMENTO No. 7082 DEL 03 DE DICIEMBRE DE 1996 Y SUS REFORMAS).
Céd. Jur 4-000-042147</t>
  </si>
  <si>
    <t>(PARA EL PREMIO ESTABLECIDO POR DECRETO EJECUTIVO N°40716 DEL CONCURSO NACIONAL DE DRAMATURGIA Y EL APOYO DE LOS ARTISTAS EMERGENTES QUE EXPONEN EN LA GALERÍA LÓPEZ ESCARRÉ, VINCULADO A LA LEY DE SALVAMENTO CULTURAL N°10.040).</t>
  </si>
  <si>
    <t>(PARA CUBRIR PAGO POR CONCEPTO DE INCAPACIDADES).</t>
  </si>
  <si>
    <t>(PARA EL PAGO DE RESOLUCIONES JUDICIALES Y PARA LA PREVISIÓN PARA LA ATENCIÓN DE RESOLUCIONES
ADMINISTRATIVAS, ENTRE OTROS).</t>
  </si>
  <si>
    <t>MCJ-DVA-0569-2024 Límite del gasto para el ejercicio 2025</t>
  </si>
  <si>
    <t>IEP</t>
  </si>
  <si>
    <t>Corriente</t>
  </si>
  <si>
    <t>Capital</t>
  </si>
  <si>
    <t xml:space="preserve">Montos afectados </t>
  </si>
  <si>
    <t>Para la ejecución del programa “ÉRASE UNA VEZ” en sus componentes sala y territorio, según decreto ejecutivo N° 40717.</t>
  </si>
  <si>
    <t>* Pendiente certificación de transferencia del MEP, para la produccion de eventos del programa Érase una vez Sala Principal y Territorio 2025.</t>
  </si>
  <si>
    <t>Solicitud</t>
  </si>
  <si>
    <t>MEP Estimado</t>
  </si>
  <si>
    <t xml:space="preserve">*Solicitud de faltante remitida al MCJ para ser vista en Consejo de Gobierno </t>
  </si>
  <si>
    <t>758 Promoción de las Artes</t>
  </si>
  <si>
    <t>04 Teatro Popular Melico Salazar</t>
  </si>
  <si>
    <t>LEY ESPECÍFICA
(LEY DE ESPECTACULOS PÚBLICOS N°5780)</t>
  </si>
  <si>
    <r>
      <t xml:space="preserve">(INCLUYE SALARIO DE LOS FUNCIONARIOS DESTACADOS EN LA COMPAÑÍA NACIONAL DE TEATRO </t>
    </r>
    <r>
      <rPr>
        <sz val="9"/>
        <color rgb="FF000000"/>
        <rFont val="Arial"/>
        <family val="2"/>
      </rPr>
      <t>FINANCIADO POR LA LEY N°. 5780 (¢ 88.207.980,00) DEL 11/08/1975 Y EL DECRETO N°27762-HC DISTRIBUCION DEL IMPUESTO SOBRE ESPECTÁCULO PÚBLICOS).</t>
    </r>
  </si>
  <si>
    <r>
      <t xml:space="preserve">(INCLUYE TIEMPO EXTRAORDINARIO DE LOS FUNCIONARIOS DESTACADOS EN LA COMPAÑÍA NACIONAL DE TEATRO EN </t>
    </r>
    <r>
      <rPr>
        <sz val="9"/>
        <color rgb="FF000000"/>
        <rFont val="Arial"/>
        <family val="2"/>
      </rPr>
      <t>FINANCIADO POR LA LEY N° 5780. (¢31.500.000) DEL 11/08/1975 Y EL DECRETO N°27762-HC DISTRIBUCION DEL IMPUESTO SOBRE ESPECTÁCULO PÚBLICOS).</t>
    </r>
  </si>
  <si>
    <r>
      <t xml:space="preserve">(INCLUYE EL RECONOCIMIENTO DE ANUALIDADES DE LOS FUNCIONARIOS DESTACADOS EN LA COMPAÑÍA NACIONAL DE TEATRO EN </t>
    </r>
    <r>
      <rPr>
        <sz val="9"/>
        <color rgb="FF000000"/>
        <rFont val="Arial"/>
        <family val="2"/>
      </rPr>
      <t>FINANCIADO POR LA LEY N°. 5780 (¢22.850.936,00) DEL 11/08/1975 Y EL DECRETO N°27762-HC DISTRIBUCION DEL IMPUESTO SOBRE ESPECTÁCULO PÚBLICOS).</t>
    </r>
  </si>
  <si>
    <r>
      <t>(INCLUYE EL RECONOCIMIENTO DE DEDICACION EXCLUSIVA DE LOS FUNCIONARIOS DESTACADOS EN LA COMPAÑÍA NACIONAL DE TEATRO</t>
    </r>
    <r>
      <rPr>
        <sz val="9"/>
        <color rgb="FF000000"/>
        <rFont val="Arial"/>
        <family val="2"/>
      </rPr>
      <t xml:space="preserve"> FINANCIADO POR LA LEY N°. 5780(¢4.127.640) DEL 11/08/1975 Y EL DECRETO N°27762-HC DISTRIBUCION DEL IMPUESTO SOBRE ESPECTÁCULO PÚBLICOS).</t>
    </r>
  </si>
  <si>
    <r>
      <t>(INCLUYE EL RECONOCIMIENTO DE DECIMO TERCER MES DE LOS FUNCIONARIOS DESTACADOS EN LA COMPAÑÍA NACIONAL DE TEATRO</t>
    </r>
    <r>
      <rPr>
        <sz val="9"/>
        <color rgb="FF000000"/>
        <rFont val="Arial"/>
        <family val="2"/>
      </rPr>
      <t xml:space="preserve"> FINANCIADO POR LA LEY N°. 5780 (¢10.504.409,00) DEL 11/08/1975 Y EL DECRETO N°27762-HC DISTRIBUCION DEL IMPUESTO SOBRE ESPECTÁCULO PÚBLICOS).</t>
    </r>
  </si>
  <si>
    <r>
      <t>(INCLUYE EL RECONOCIMIENTO DE SALARIO ESCOLAR DE LOS FUNCIONARIOS DESTACADOS EN LA COMPAÑÍA NACIONAL DE TEATRO</t>
    </r>
    <r>
      <rPr>
        <sz val="9"/>
        <color rgb="FF000000"/>
        <rFont val="Arial"/>
        <family val="2"/>
      </rPr>
      <t xml:space="preserve"> FINANCIADO POR LA LEY N°. 5780 (¢9.696.676,00) DEL 11/08/1975 Y EL DECRETO N°27762-HC DISTRIBUCION DEL IMPUESTO SOBRE ESPECTÁCULO PÚBLICOS).</t>
    </r>
  </si>
  <si>
    <r>
      <t>(INCLUYE EL RECONOCIMIENTO OTROS INCENTIVOS SALARIALES DE LOS FUNCIONARIOS DESTACADOS EN LA COMPAÑÍA NACIONAL DE TEATRO</t>
    </r>
    <r>
      <rPr>
        <sz val="9"/>
        <color rgb="FF000000"/>
        <rFont val="Arial"/>
        <family val="2"/>
      </rPr>
      <t xml:space="preserve"> FINANCIADO POR LA LEY N°. 5780 (¢1.514.120) D,00EL 11/08/1975 Y EL DECRETO N°27762-HC DISTRIBUCION DEL IMPUESTO SOBRE ESPECTÁCULO PÚBLICOS).</t>
    </r>
  </si>
  <si>
    <r>
      <t>(CONTRIBUCIÓN PATRONAL SEGURO DE SALUD, SEGÚN LEY No. 17 DEL 22 DE OCTUBRE DE 1943, LEY CONSTITUTIVA DE LA C.C.S.S. Y REGLAMENTO No. 7082 DEL 03 DE DICIEMBREDE 1996 Y SUS REFORMAS).Céd. Jur 4-000-042147(</t>
    </r>
    <r>
      <rPr>
        <sz val="9"/>
        <color rgb="FF000000"/>
        <rFont val="Arial"/>
        <family val="2"/>
      </rPr>
      <t>FINANCIADO EN PARTE POR LA LEY N°. 5780 (¢11.664.560,00) DEL 11/08/1975 Y EL DECRETO N°27762-HC DISTRIBUCION DEL IMPUESTO SOBRE ESPECTÁCULO PÚBLICOS).</t>
    </r>
  </si>
  <si>
    <r>
      <t>(INCLUYE EL RECONOCIMIENTO DEL BANCO POPULAR Y DESARROLLO COMUNAL DE LOS FUNCIONARIOS DESTACADOS EN LA COMPAÑÍA NACIONAL DE TEATRO</t>
    </r>
    <r>
      <rPr>
        <sz val="9"/>
        <color rgb="FF000000"/>
        <rFont val="Arial"/>
        <family val="2"/>
      </rPr>
      <t xml:space="preserve"> FINANCIADO POR LA LEY N°. 5780 (¢630.516,00) DEL 11/08/1975 Y EL DECRETO N°27762-HC DISTRIBUCION DEL IMPUESTO SOBRE ESPECTÁCULO PÚBLICOS).</t>
    </r>
  </si>
  <si>
    <r>
      <t>(INCLUYE EL RECONOCIMIENTO DE LA CONTRIBUCIÓN PATRONAL AL SEGURO DE PENSIONES DE LA CCSS DE LOS FUNCIONARIOS DESTACADOS EN LA COMPAÑÍA NACIONAL DE TEATRO</t>
    </r>
    <r>
      <rPr>
        <sz val="9"/>
        <color rgb="FF000000"/>
        <rFont val="Arial"/>
        <family val="2"/>
      </rPr>
      <t xml:space="preserve"> FINANCIADO POR LA LEY N°. 5780 DEL 11/08/1975, (¢6.834.802,00) Y EL DECRETO N°27762-HC DISTRIBUCION DEL IMPUESTO SOBRE ESPECTÁCULO PÚBLICOS).</t>
    </r>
  </si>
  <si>
    <r>
      <t>(INCLUYE EL RECONOCIMIENTO DEL APORTE PATRONAL OBLIGACIÓN DE PENSIONES COMPLEMENTARIAS DE LOS FUNCIONARIOS DESTACADOS EN LA COMPAÑÍA NACIONAL DE TEATRO</t>
    </r>
    <r>
      <rPr>
        <sz val="9"/>
        <color rgb="FF000000"/>
        <rFont val="Arial"/>
        <family val="2"/>
      </rPr>
      <t xml:space="preserve"> FINANCIADO POR LA LEY N°. 5780 DEL 11/08/1975, (¢3.783.101,00) Y EL DECRETO N°27762-HC DISTRIBUCION DEL IMPUESTO SOBRE ESPECTÁCULO PÚBLICOS).</t>
    </r>
  </si>
  <si>
    <r>
      <t>(INCLUYE EL RECONOCIMIENTO DEL APORTE PATRONAL AL FONDO DE CAPITALIZACIÓN LABORAL DE LOS FUNCIONARIOS DESTACADOS EN LA COMPAÑÍA NACIONAL DE TEATRO</t>
    </r>
    <r>
      <rPr>
        <sz val="9"/>
        <color rgb="FF000000"/>
        <rFont val="Arial"/>
        <family val="2"/>
      </rPr>
      <t xml:space="preserve"> FINANCIADO POR LA LEY N°. 5780 DEL 11/08/1975, (¢1.891.550,00) Y EL DECRETO N°27762-HC DISTRIBUCION DEL IMPUESTO SOBRE ESPECTÁCULO PÚBLICOS).</t>
    </r>
  </si>
  <si>
    <r>
      <t>(INCLUYE EL RECONOCIMIENTO DEL APORTE ASEMICULTURA DE LOS FUNCIONARIOS DESTACADOS EN LA COMPAÑÍA NACIONAL DE TEATRO</t>
    </r>
    <r>
      <rPr>
        <sz val="9"/>
        <color rgb="FF000000"/>
        <rFont val="Arial"/>
        <family val="2"/>
      </rPr>
      <t xml:space="preserve"> FINANCIADO POR LA LEY N°. 5780 DEL 11/08/1975, (¢2.200.000,00) Y EL DECRETO N°27762-HC DISTRIBUCION DEL IMPUESTO SOBRE ESPECTÁCULO PÚBLICOS).</t>
    </r>
  </si>
  <si>
    <t>0432022000100003-00</t>
  </si>
  <si>
    <t>Alquiler del edificio para albergar oficinas TNT</t>
  </si>
  <si>
    <r>
      <t xml:space="preserve">(INCLUYE EL PAGO DEL ALQUILER DE EQUIPO DE COMPUTO DE LOS FUNCIONARIOS DESTACADOS EN LA COMPAÑÍA NACIONAL DE TEATRO EN </t>
    </r>
    <r>
      <rPr>
        <sz val="9"/>
        <color rgb="FF000000"/>
        <rFont val="Arial"/>
        <family val="2"/>
      </rPr>
      <t>FINANCIADO POR LA LEY N°. 5780 DEL 11/08/1975, (¢4.016.110,00) Y EL DECRETO N°27762-HC DISTRIBUCION DEL IMPUESTO SOBRE ESPECTÁCULO PÚBLICOS).</t>
    </r>
  </si>
  <si>
    <t>Arrendamniento de equipo computo TPMS y sus Programas</t>
  </si>
  <si>
    <t>0432021000100028-00</t>
  </si>
  <si>
    <r>
      <t xml:space="preserve">(INCLUYE EL SERVICIO DE ENERGÍA ELECTRICA DE LA COMPAÑÍA NACIONAL DE TEATRO EN </t>
    </r>
    <r>
      <rPr>
        <sz val="9"/>
        <color rgb="FF000000"/>
        <rFont val="Arial"/>
        <family val="2"/>
      </rPr>
      <t>FINANCIADO POR LA LEY N°. 5780 DEL 11/08/1975, (¢9.389.136,00) Y EL DECRETO N°27762-HC DISTRIBUCION DEL IMPUESTO SOBRE ESPECTÁCULO PÚBLICOS).</t>
    </r>
  </si>
  <si>
    <r>
      <t xml:space="preserve">(INCLUYE EL SERVICIO DE INTERNET Y TELEFONO DE LA COMPAÑÍA NACIONAL DE TEATRO EN </t>
    </r>
    <r>
      <rPr>
        <sz val="9"/>
        <color rgb="FF000000"/>
        <rFont val="Arial"/>
        <family val="2"/>
      </rPr>
      <t>FINANCIADO POR LA LEY N°. 5780 DEL 11/08/1975 (¢2.302.109,00) Y EL DECRETO N°27762-HC DISTRIBUCION DEL IMPUESTO SOBRE ESPECTÁCULO PÚBLICOS).</t>
    </r>
  </si>
  <si>
    <t>0432022000100048-00</t>
  </si>
  <si>
    <t>Servicio de telecomunicaciones (internet)</t>
  </si>
  <si>
    <r>
      <t xml:space="preserve">(PARA EL PAGO DE OBLIGACIONES MUNICIPALES, POR SERVICIOS DE RECOLECCION DE DESECHOS, LIMPIEZA DE VIAS Y SITIOS PUBLICOS DE LA COMPAÑÍA NACIONAL DE TEATRO EN </t>
    </r>
    <r>
      <rPr>
        <sz val="9"/>
        <color rgb="FF000000"/>
        <rFont val="Arial"/>
        <family val="2"/>
      </rPr>
      <t>FINANCIADO POR LA LEY N°. 5780 (¢3.801.218,00) Y EL DECRETO N°27762-HC DISTRIBUCION DEL IMPUESTO SOBRE ESPECTÁCULO PÚBLICOS).</t>
    </r>
  </si>
  <si>
    <t>Publicaciones en La Gaceta.</t>
  </si>
  <si>
    <t>Servicio de la plataforma de compras públicas SICOP</t>
  </si>
  <si>
    <t>Contratación del hosting para sitio web del Teatro Popular Melico Salazar y sus programas.</t>
  </si>
  <si>
    <t>(PARA EL PAGO DEL SERVICIO PROFESIONAL DE FISIOTERAPEUTA PARA ATENCION AL ELENCO DE BAILARINES DE LA COMPAÑÍA NACIONAL DE DANZA).</t>
  </si>
  <si>
    <t>Servicio de fisioterapia para la CND</t>
  </si>
  <si>
    <t>(PARA EL PAGO DE LOS SERVICIOS DE UNA AUDITORÍA EXTERNA y II ETAPA PROYECTO ARCHIVO CENTRAL INSTITUCIONAL).</t>
  </si>
  <si>
    <t>II Etapa del archivo central</t>
  </si>
  <si>
    <t>Servicio de desarrollo de sistemas de información</t>
  </si>
  <si>
    <r>
      <t>(PARA EL PAGO DE LAS OBLIGACIONES MEDIANTE CONTRATACION PUBLICALOS SERVICIOS DE LIMPIEZA, SEGURIDAD, RECARGA DE EXTINTORES Y MANTENIMIENTO DE TANQUES DE AGUA  DE LOS EDIFICIOS:  TEATRO POPULAR MELICO SALAZAR, COMPAÑÍA NACIONAL DE DANZA, COMPAÑÍA NACIONAL DE TEATRO, TALLER NACIONAL DE DANZA, TALLER NACIONAL DE TEATRO, ENTRE OTROS, ASÍ COMO LOS SERVICIOS PARA LA COMPAÑÍA NACIONAL DE TEATRO FINANCIADOS POR</t>
    </r>
    <r>
      <rPr>
        <sz val="9"/>
        <color rgb="FF000000"/>
        <rFont val="Arial"/>
        <family val="2"/>
      </rPr>
      <t xml:space="preserve"> LA LEY N°. 5780 (¢69.745.821,00) Y EL DECRETO N°27762-HC DISTRIBUCION DEL IMPUESTO SOBRE ESPECTÁCULO PÚBLICOS).</t>
    </r>
  </si>
  <si>
    <t>Servicio de limpieza para edificios</t>
  </si>
  <si>
    <r>
      <t xml:space="preserve">(PARA CUBRIR LOS GASTOS DE LOS PROYECTOS ARTISTICOS COMO: CONTRATACION DE ARTISTAS, PRODUCTORES, ASISTENTES DE PRODUCCION, ENTRE OTROS PARA LAS PRODUCCIONES ARTISTICAS DE LA INSTITUCION, ASÍ COMO LOS SERVICIOS PARA LOS PROYECTOS EJECUTADOS POR LA COMPAÑÍA NACIONAL DE TEATRO FINANCIADOS </t>
    </r>
    <r>
      <rPr>
        <sz val="9"/>
        <color rgb="FF000000"/>
        <rFont val="Arial"/>
        <family val="2"/>
      </rPr>
      <t>POR LA LEY N°. 5780 (¢110.000.000,00) Y EL DECRETO N°27762-HC DISTRIBUCION DEL IMPUESTO SOBRE ESPECTÁCULO PÚBLICOS).</t>
    </r>
  </si>
  <si>
    <t xml:space="preserve">Servicios de producción en artes escénicas </t>
  </si>
  <si>
    <t>Servicio de transporte -taxi según demanda</t>
  </si>
  <si>
    <t>Adquisición de boletos aéros</t>
  </si>
  <si>
    <r>
      <t xml:space="preserve">(PARA CUBRIR LOS GASTOS DE SEGUROS DE RIESGOS DE TRABAJO, VEHÍCULOS, RESPONSABILIDAD CIVIL, VIAJERO, INCLUYE LOS GASTOS CORRESPONDIENTES A LA COMPAÑÍA NACIONAL DE TEATRO FINANCIADOS </t>
    </r>
    <r>
      <rPr>
        <sz val="9"/>
        <color rgb="FF000000"/>
        <rFont val="Arial"/>
        <family val="2"/>
      </rPr>
      <t>POR LA LEY N°. 5780 (¢2.400.000,00) Y EL DECRETO N°27762-HC DISTRIBUCION DEL IMPUESTO SOBRE ESPECTÁCULO PÚBLICOS).</t>
    </r>
  </si>
  <si>
    <t>Adquisición de pólizas con el INS</t>
  </si>
  <si>
    <t>(PARA CUBRIR LOS GASTOS DE LOS PROYECTOS ARTISTICOS COMO: CONTRATACION DE TALLERISTAS Y CAPACITACION A LA AUDITORIA INTERNA).</t>
  </si>
  <si>
    <t>Servicio de capacitación para auditoría</t>
  </si>
  <si>
    <t>0432023000100003-00</t>
  </si>
  <si>
    <t>Instructor de ballet para el elenco de la CND.</t>
  </si>
  <si>
    <r>
      <t xml:space="preserve">(PARA CUBRIR LOS GASTOS DE MANTENIMIENTO DE LOS EDIFICIOS TEATRO POPULAR MELICO SALAZAR, COMPAÑÍA NACIONAL DE TEATRO, INCLUYE LOS GASTOS CORRESPONDIENTES A LA COMPAÑÍA NACIONAL DE TEATRO FINANCIADOS </t>
    </r>
    <r>
      <rPr>
        <sz val="9"/>
        <color rgb="FF000000"/>
        <rFont val="Arial"/>
        <family val="2"/>
      </rPr>
      <t>POR LA LEY N°. 5780 (¢7.488.855,00) Y EL DECRETO N°27762-HC DISTRIBUCION DEL IMPUESTO SOBRE ESPECTÁCULO PÚBLICOS).</t>
    </r>
  </si>
  <si>
    <t>0432023000100051-00</t>
  </si>
  <si>
    <t>Servicio de mantenimiento preventivo y correctivo y requerimientos complementarios del Sistema de alarma de incendios del Teatro de La Aduana Alberto Cañas, de la Compañía Nacional de Teatro.</t>
  </si>
  <si>
    <r>
      <t xml:space="preserve">(PARA CUBRIR LOS GASTOS DE MANTENIMIENTO DE LA PLANTA ELECTRICA DE LA  COMPAÑÍA NACIONAL DE TEATRO FINANCIADOS </t>
    </r>
    <r>
      <rPr>
        <sz val="9"/>
        <color rgb="FF000000"/>
        <rFont val="Arial"/>
        <family val="2"/>
      </rPr>
      <t>POR LA LEY N°. 5780 (¢3.900.000,00) Y EL DECRETO N°27762-HC DISTRIBUCION DEL IMPUESTO SOBRE ESPECTÁCULO PÚBLICOS).</t>
    </r>
  </si>
  <si>
    <t>Mantenimiento de la planta eléctrica</t>
  </si>
  <si>
    <r>
      <t xml:space="preserve">(PARA CUBRIR LOS GASTOS DE MANTENIMIENTO PREVENTIVO Y CORRECTIVO DE LOS VEHÍCULOS INSTITUCIONALES INLCUYE  COMPAÑÍA NACIONAL DE TEATRO FINANCIADOS </t>
    </r>
    <r>
      <rPr>
        <sz val="9"/>
        <color rgb="FF000000"/>
        <rFont val="Arial"/>
        <family val="2"/>
      </rPr>
      <t>POR LA LEY N°. 5780 (¢3.000.000,00) Y EL DECRETO N°27762-HC DISTRIBUCION DEL IMPUESTO SOBRE ESPECTÁCULO PÚBLICOS).</t>
    </r>
  </si>
  <si>
    <t>Mantenimiento Preventivo y correctivo de vehículos según demanda.</t>
  </si>
  <si>
    <t>Mantenimiento preventivo y correctivo de la central IP</t>
  </si>
  <si>
    <r>
      <t xml:space="preserve">(PARA CUBRIR LOS GASTOS DE MANTENIMIENTO PREVENTIVO Y CORRECTIVO DE LOS AIRES ACONDICIONADOS INLCUYE  COMPAÑÍA NACIONAL DE TEATRO FINANCIADOS </t>
    </r>
    <r>
      <rPr>
        <sz val="9"/>
        <color rgb="FF000000"/>
        <rFont val="Arial"/>
        <family val="2"/>
      </rPr>
      <t>POR LA LEY N°. 5780 (¢2.500.000,00) Y EL DECRETO N°27762-HC DISTRIBUCION DEL IMPUESTO SOBRE ESPECTÁCULO PÚBLICOS).</t>
    </r>
  </si>
  <si>
    <t>Mantenimiento preventivo y correctivo de aires acondicionados  para el TPMS y la CNT. Por 1 año prorrogable por 3 años más.</t>
  </si>
  <si>
    <r>
      <t xml:space="preserve">(PARA CUBRIR LOS GASTOS DE MANTENIMIENTO DE LOS EQUIPO TECNOLOGIAS DE INFORMACIÓN  INSTITUCIONALES INLCUYE  COMPAÑÍA NACIONAL DE TEATRO FINANCIADOS </t>
    </r>
    <r>
      <rPr>
        <sz val="9"/>
        <color rgb="FF000000"/>
        <rFont val="Arial"/>
        <family val="2"/>
      </rPr>
      <t>POR LA LEY N°. 5780 (¢1.960.305,00) Y EL DECRETO N°27762-HC DISTRIBUCION DEL IMPUESTO SOBRE ESPECTÁCULO PÚBLICOS).</t>
    </r>
  </si>
  <si>
    <t>Mantenimiento del sitio WEB,  acces point,  y firewall.</t>
  </si>
  <si>
    <r>
      <t xml:space="preserve">(PARA CUBRIR LOS GASTOS POR CONCEPTO DE MARCHAMOS DE LOS VEHICULOS  INSTITUCIONALES INLCUYE  COMPAÑÍA NACIONAL DE TEATRO FINANCIADOS </t>
    </r>
    <r>
      <rPr>
        <sz val="9"/>
        <color rgb="FF000000"/>
        <rFont val="Arial"/>
        <family val="2"/>
      </rPr>
      <t>POR LA LEY N°. 5780 (¢495.075,00) Y EL DECRETO N°27762-HC DISTRIBUCION DEL IMPUESTO SOBRE ESPECTÁCULO PÚBLICOS).</t>
    </r>
  </si>
  <si>
    <r>
      <t xml:space="preserve">(PARA CUBRIR LOS GASTOS POR CONCEPTO DE GASOLINA, LUBRICANTES Y GRASAS PARA LOS VEHÍCULOS INSTITUCIONALES Y EQUIPOS DEL ESCENARIO, INLCUYE  COMPAÑÍA NACIONAL DE TEATRO FINANCIADOS </t>
    </r>
    <r>
      <rPr>
        <sz val="9"/>
        <color rgb="FF000000"/>
        <rFont val="Arial"/>
        <family val="2"/>
      </rPr>
      <t>POR LA LEY N°. 5780 (¢1.500.000,00) Y EL DECRETO N°27762-HC DISTRIBUCION DEL IMPUESTO SOBRE ESPECTÁCULO PÚBLICOS).</t>
    </r>
  </si>
  <si>
    <t xml:space="preserve">Adquisicion de productos para botiquines tales como: jabón desinfectante, </t>
  </si>
  <si>
    <t>0432022000100043-00</t>
  </si>
  <si>
    <t>Compra de tonner y tintas por demanda</t>
  </si>
  <si>
    <t>Adquisición de líquido químico para máquinas de humo.</t>
  </si>
  <si>
    <r>
      <t xml:space="preserve">(PARA CUBRIR LA ADQUISICIÓN DE ESTRUCTURAS METÁLICAS PARA TARIMAS DE LA  COMPAÑÍA NACIONAL DE TEATRO FINANCIADOS </t>
    </r>
    <r>
      <rPr>
        <sz val="9"/>
        <color rgb="FF000000"/>
        <rFont val="Arial"/>
        <family val="2"/>
      </rPr>
      <t>POR LA LEY N°. 5780 (¢15.000.000,00) Y EL DECRETO N°27762-HC DISTRIBUCION DEL IMPUESTO SOBRE ESPECTÁCULO PÚBLICOS).</t>
    </r>
  </si>
  <si>
    <t>Compra de estructura métalica para escenario.</t>
  </si>
  <si>
    <t>Materiales eléctricos como centro de carga, enchufes, cables</t>
  </si>
  <si>
    <r>
      <t>Otros materiales y productos de uso en la construcción</t>
    </r>
    <r>
      <rPr>
        <sz val="9"/>
        <color indexed="10"/>
        <rFont val="Arial"/>
        <family val="2"/>
      </rPr>
      <t xml:space="preserve"> </t>
    </r>
    <r>
      <rPr>
        <sz val="9"/>
        <rFont val="Arial"/>
        <family val="2"/>
      </rPr>
      <t>y mantenimiento</t>
    </r>
  </si>
  <si>
    <t>Compra de herraminentas, como matillos, juegos de desatornilladores, alicates, entre otros.</t>
  </si>
  <si>
    <t>repuestos para aire acondicionado, planta eléctrica y vehículos</t>
  </si>
  <si>
    <t>Materiales y suministros para las oficinas administrativas</t>
  </si>
  <si>
    <t>Cinta especial para pegar piso linóleo</t>
  </si>
  <si>
    <r>
      <t xml:space="preserve">(PARA CUBRIR LOS GASTOS POR CONCEPTO DE MATERIALES DE LIMPIEZA, JABON, PAPEL HIGIENICO, TOALLAS PARA MANOS, BOLSAS, ENTRE OTROS PARA LOS EDIFICIOS TEATRO POPULAR MELICO SALAZAR, COMPAÑIA NACIONAL DE DANZA, TALLER NACIONAL DE DANZA, TALLER NACIONAL DE TEATRO,  INLCUYE  COMPAÑÍA NACIONAL DE TEATRO FINANCIADOS </t>
    </r>
    <r>
      <rPr>
        <sz val="9"/>
        <color rgb="FF000000"/>
        <rFont val="Arial"/>
        <family val="2"/>
      </rPr>
      <t>POR LA LEY N°. 5780 (¢2.000.000,00) Y EL DECRETO N°27762-HC DISTRIBUCION DEL IMPUESTO SOBRE ESPECTÁCULO PÚBLICOS).</t>
    </r>
  </si>
  <si>
    <t>Compra de papel higiénico, toallas para manos, jabón para manos, desifectante, sustituto de cloro, ceras, entre otros</t>
  </si>
  <si>
    <t>Chalecos, cascos, anteojos y guantes para protección del personal del área seguridad.</t>
  </si>
  <si>
    <t>Compra de un servidor para CCTV</t>
  </si>
  <si>
    <t>Compra de cámaras</t>
  </si>
  <si>
    <r>
      <t xml:space="preserve">(PARA CUBRIR LOS GASTOS POR CONCEPTO DE INSTALACIONES DE FACHADA Y CAMBIO DE LUCES DE LA FACHADA DE LA COMPAÑÍA NACIONAL DE TEATRO FINANCIADOS </t>
    </r>
    <r>
      <rPr>
        <sz val="9"/>
        <color rgb="FF000000"/>
        <rFont val="Arial"/>
        <family val="2"/>
      </rPr>
      <t>POR LA LEY N°. 5780 (¢4.700.000) Y EL DECRETO N°27762-HC DISTRIBUCION DEL IMPUESTO SOBRE ESPECTÁCULO PÚBLICOS).</t>
    </r>
  </si>
  <si>
    <t xml:space="preserve">Instalacion de adoquines para el área de carga y descarga para el teatro la aduana y luz de la fachada </t>
  </si>
  <si>
    <r>
      <t xml:space="preserve">(PARA CUBRIR LOS GASTOS POR CONCEPTO DE LICENCIAS DE COMPUTO PARA LOS EQUIPOS DE LA INSTITUCIÓN,  INLCUYE  COMPAÑÍA NACIONAL DE TEATRO FINANCIADOS </t>
    </r>
    <r>
      <rPr>
        <sz val="9"/>
        <color rgb="FF000000"/>
        <rFont val="Arial"/>
        <family val="2"/>
      </rPr>
      <t>POR LA LEY N°. 5780 (¢2.500.000,00) Y EL DECRETO N°27762-HC DISTRIBUCION DEL IMPUESTO SOBRE ESPECTÁCULO PÚBLICOS).</t>
    </r>
  </si>
  <si>
    <t xml:space="preserve">Adquisición de licencias </t>
  </si>
  <si>
    <t>(PARA CUBRIR LA CONTRIBUCIÓN ESTATAL AL SEGURO DE PENSIONES, SEGÚN LEY No. 17 DEL 22 DE OCTUBRE DE 1943, LEY CONSTITUTIVA DE LA C.C.S.S. Y REGLAMENTO No. 6898 DEL 07 DE FEBRERO DE 1995 Y SUS REFORMAS, INCLUYE  COMPAÑÍA NACIONAL DE TEATRO EN FINANCIADO POR LA LEY N°. 5780 (¢1.979.823,00) Y EL DECRETO N°27762-HC DISTRIBUCION DEL IMPUESTO SOBRE ESPECTÁCULO PÚBLICOS). </t>
  </si>
  <si>
    <t>(PARA CUBRIR LA CONTRIBUCIÓN ESTATAL AL SEGURO DE PENSIONES, SEGÚN LEY No. 17 DEL 22 DE OCTUBRE DE 1943, LEY CONSTITUTIVA DE LA C.C.S.S. Y REGLAMENTO No. 6898 DEL 07 DE FEBRERO DE 1995 Y SUS REFORMAS, INCLUYE  COMPAÑÍA NACIONAL DE TEATRO EN FINANCIADO POR LA LEY N°. 5780 (¢315.258,00) Y EL DECRETO N°27762-HC DISTRIBUCION DEL IMPUESTO SOBRE ESPECTÁCULO PÚBLICOS). </t>
  </si>
  <si>
    <t xml:space="preserve">
(PARA LA CONVOCATORIA ANUAL PROARTES DECRETO Nº33925-C, PREMIOS NACIONALES DE CULTURA LEY Nº9211, LEY DE EMERGENCIA Y SALVAMENTO CULTURA N°10041, Y OTROS FONDOS, INCLUYE LA  COMPAÑÍA NACIONAL DE TEATRO EN FINANCIADO POR LA LEY N°. 5780 (¢1.500.000,00) Y EL DECRETO N°27762-HC DISTRIBUCION DEL IMPUESTO SOBRE ESPECTÁCULO PÚBLICOS ). </t>
  </si>
  <si>
    <r>
      <t>E60401200</t>
    </r>
    <r>
      <rPr>
        <b/>
        <sz val="9"/>
        <color theme="1"/>
        <rFont val="Arial"/>
        <family val="2"/>
      </rPr>
      <t>75101</t>
    </r>
  </si>
  <si>
    <r>
      <t>E60401200</t>
    </r>
    <r>
      <rPr>
        <b/>
        <sz val="9"/>
        <color theme="1"/>
        <rFont val="Arial"/>
        <family val="2"/>
      </rPr>
      <t>75300</t>
    </r>
  </si>
  <si>
    <r>
      <t>E60401200</t>
    </r>
    <r>
      <rPr>
        <b/>
        <sz val="9"/>
        <color theme="1"/>
        <rFont val="Arial"/>
        <family val="2"/>
      </rPr>
      <t>75800</t>
    </r>
  </si>
  <si>
    <r>
      <t>E60402200</t>
    </r>
    <r>
      <rPr>
        <b/>
        <sz val="9"/>
        <color theme="1"/>
        <rFont val="Arial"/>
        <family val="2"/>
      </rPr>
      <t>75300</t>
    </r>
  </si>
  <si>
    <r>
      <t>E60402200</t>
    </r>
    <r>
      <rPr>
        <b/>
        <sz val="9"/>
        <color theme="1"/>
        <rFont val="Arial"/>
        <family val="2"/>
      </rPr>
      <t>75806</t>
    </r>
  </si>
  <si>
    <r>
      <t>E60402210</t>
    </r>
    <r>
      <rPr>
        <b/>
        <sz val="9"/>
        <color theme="1"/>
        <rFont val="Arial"/>
        <family val="2"/>
      </rPr>
      <t>74900</t>
    </r>
  </si>
  <si>
    <r>
      <t>E60402215</t>
    </r>
    <r>
      <rPr>
        <b/>
        <sz val="9"/>
        <color theme="1"/>
        <rFont val="Arial"/>
        <family val="2"/>
      </rPr>
      <t>74900</t>
    </r>
  </si>
  <si>
    <r>
      <t>E60402220</t>
    </r>
    <r>
      <rPr>
        <b/>
        <sz val="9"/>
        <color theme="1"/>
        <rFont val="Arial"/>
        <family val="2"/>
      </rPr>
      <t>74900</t>
    </r>
  </si>
  <si>
    <r>
      <t>E60402220</t>
    </r>
    <r>
      <rPr>
        <b/>
        <sz val="9"/>
        <color theme="1"/>
        <rFont val="Arial"/>
        <family val="2"/>
      </rPr>
      <t>75802</t>
    </r>
  </si>
  <si>
    <r>
      <t>E60402220</t>
    </r>
    <r>
      <rPr>
        <b/>
        <sz val="9"/>
        <color theme="1"/>
        <rFont val="Arial"/>
        <family val="2"/>
      </rPr>
      <t>75806</t>
    </r>
  </si>
  <si>
    <r>
      <t>E60404250</t>
    </r>
    <r>
      <rPr>
        <b/>
        <sz val="9"/>
        <color theme="1"/>
        <rFont val="Arial"/>
        <family val="2"/>
      </rPr>
      <t>75101</t>
    </r>
  </si>
  <si>
    <r>
      <t>E60404316</t>
    </r>
    <r>
      <rPr>
        <b/>
        <sz val="9"/>
        <color theme="1"/>
        <rFont val="Arial"/>
        <family val="2"/>
      </rPr>
      <t>75101</t>
    </r>
  </si>
  <si>
    <r>
      <t>E60404362</t>
    </r>
    <r>
      <rPr>
        <b/>
        <sz val="9"/>
        <color theme="1"/>
        <rFont val="Arial"/>
        <family val="2"/>
      </rPr>
      <t>75101</t>
    </r>
  </si>
  <si>
    <t>(PARA ENFRENTAR LOS PROCESOS JUDICIALES QUE SE ENCUENTRAN PRESENTADOS EN CONTRA DE LA INSTITUCION).</t>
  </si>
  <si>
    <t xml:space="preserve">(CUOTA ANUAL DE MEMBRESÍA, SEGÚN LA DECLARACIÓN DE XVI CUMBRE EN MONTEVIDEO - URUGUAY DE JEFES DE ESTADO, 2006, POR PERTENECER AL FONDO IBEROAMERICANO IBERESCENA.cédula No.2-100-042001cédula No.2-100-042001) </t>
  </si>
  <si>
    <t>758-05 Centro Costarricense de Producción Cinematográfica</t>
  </si>
  <si>
    <t>(CONTRIBUCIÓN PATRONAL SEGURO DE SALUD, SEGÚN LEY No. 17 DEL 22 DE OCTUBRE DE 1943, LEY CONSTITUTIVA DE LA C.C.S.S. Y REGLAMENTO No. 7082 DEL 03 DE DICIEMBRE DE 1996 Y SUS REFORMAS)</t>
  </si>
  <si>
    <t>(SEGÚN LEY No. 4351 DEL 11 DE JULIO DE 1969, LEY
ORGÁNICA DEL B.P.D.C.).</t>
  </si>
  <si>
    <t>(CONTRIBUCIÓN PATRONAL SEGURO DE PENSIONES, SEGÚN LEY No. 17 DEL 22 DE OCTUBRE DE 1943, LEY
CONSTITUTIVA DE LA C.C.S.S. Y REGLAMENTO No. 6898 DEL 07 DE FEBRERO DE 1995 Y SUS REFORMAS).</t>
  </si>
  <si>
    <t>(APORTE PATRONAL AL RÉGIMEN DE PENSIONES, SEGÚN
LEY DE PROTECCIÓN AL TRABAJADOR No. 7983 DEL 16 DE
FEBRERO DEL 2000).</t>
  </si>
  <si>
    <t>(APORTE PATRONAL AL FONDO DE CAPITALIZACIÓN
LABORAL, SEGÚN LEY DE PROTECCIÓN AL TRABAJADOR
No. 7983 DEL 16 DE FEBRERO DEL 2000).</t>
  </si>
  <si>
    <t>(APORTE PATRONAL A LA ASOCIACIÓN DE EMPLEADOS DEL MINISTERIO DE CULTURA Y JUVENTUD [ASEMICULTURA], SEGÚN LEY N°6970 DEL 18/11/2010).</t>
  </si>
  <si>
    <t>Alquiler de las salas del Cine Magaly como sede oficial del Costa Rica Festival Internacional de Cine (CRFIC)</t>
  </si>
  <si>
    <t>2023PX-000001-0013700001 y 2023PX-000002-0013700001</t>
  </si>
  <si>
    <t>Servicio de telefonía fija e internet en instalaciones del Centro de Cine</t>
  </si>
  <si>
    <t>Servicio de producción de comunicación para el Costa Rica Festival Internacional de Cine (CRFIC)</t>
  </si>
  <si>
    <t>Hosting y mantenimiento preventivo de sitio web del CCPC.</t>
  </si>
  <si>
    <t>(PARA EL PAGO DE SERVICIOS DE VIGILANCIA, LIMPIEZA Y CARGA DE EXTINTORES PARA LA SEDE DEL PROGRAMA, ENTRE OTROS SERVICIOS).</t>
  </si>
  <si>
    <t>Seguridad: inicia en 2024   Limpieza: 0432019000300012-00</t>
  </si>
  <si>
    <t>Servicio de limpieza en las instalaciones del CCPC. 14,498,191
Servicio de seguridad en instalaciones del CCPC.119,150,334</t>
  </si>
  <si>
    <t>(PARA EL PAGO DE REVISIÓN TÉCNICA VEHICULAR, SERVICIO DE FUMIGACIÓN, SERVICIOS DE PROYECCION, DIRECCION ARTISTICA DE ACTIVIDADES CCPC, DISEÑADOR, ENTRE OTROS).</t>
  </si>
  <si>
    <t>Servicio de Producción logística para el Costa Rica Festival Internacional de Cine (CRFIC). 55m
Servicio de Producción técnica para el Costa Rica Festival Internacional de Cine (CRFIC). 15M
Servicio de fumigación en las instalaciones del CCPC. 1m  Producción de actividades con personas invitadas del CRFIC 70m</t>
  </si>
  <si>
    <t>0432021000100004-00 - 0432021000100003-00 - 04332020000100010-00</t>
  </si>
  <si>
    <t>Servicio de curaduría de Programa Preámbulo. 14,916,000
Servicio de proyeccionista de la Sala Gómez Miralles. 7,500,000
Servicio de Dirección artística para actividades del CCPC.20,000,000</t>
  </si>
  <si>
    <t>Pólizas del CCPC con el INS: póliza de vehículos, póliza de incendios,    póliza de equipo electrónico y póliza de riesgos de trabajo (inicia en 2024)</t>
  </si>
  <si>
    <t xml:space="preserve">
Servicio de gestión de invitados, alimentación, hospedaje y transporte para el Costa Rica Festival Internacional de Cine (CRFIC).70m</t>
  </si>
  <si>
    <t>Mantenimiento de ascensor institucional 1,356m</t>
  </si>
  <si>
    <t>0432021000100007-00</t>
  </si>
  <si>
    <t>Mnatenimiento de vehículos institucionales</t>
  </si>
  <si>
    <t>Mantenimiento equipos de vigilancia y central telefónica inicia en 2024</t>
  </si>
  <si>
    <t>Compra de Microscopio para el Archivo de la Imagen</t>
  </si>
  <si>
    <t>Óptica, lentes y adaptadores de videocámaras1m,  rack metálico Arhivo de la Imagen0,5m y 7 aires acondicionados industriales (3 bóvedas, sala del proyector, SGM, laboratorio y Archivo de papel).6,9m</t>
  </si>
  <si>
    <t>(PARA CONSTRUCCIÓN Y RESTAURACIÓN DE LA SEDE CENTRAL DE LA CINEMATECA NACIONAL, ANTIGUO CINE VARIEDADES)</t>
  </si>
  <si>
    <t>Primera etapa de remodelación de fachada del Antiguo Variedades</t>
  </si>
  <si>
    <t>Licencias adove y actualización antivirus y licencias Office inicia 2024</t>
  </si>
  <si>
    <t>(CONTRIBUCIÓN ESTATAL AL SEGURO DE PENSIONES,
SEGÚN LEY No. 17 DEL 22 DE OCTUBRE DE 1943, LEY CONSTITUTIVA DE LA C.C.S.S. Y REGLAMENTO No. 6898 DEL 07 DE FEBRERO DE 1995 Y SUS REFORMAS).</t>
  </si>
  <si>
    <t>(CONTRIBUCIÓN ESTATAL AL SEGURO DE SALUD, SEGÚN
LEY No. 17 DEL 22 DE OCTUBRE DE 1943, LEY CONSTITUTIVA DE LA C.C.S.S. Y REGLAMENTO No. 7082 DEL 03 DE DICIEMBRE DE 1996 Y SUS REFORMAS)</t>
  </si>
  <si>
    <t>(PARA EL PAGO DE PREMIOS DE EDICIÓN CRFIC-COSTA RICA FESTIVAL INTERNACIONAL DE CINE, PREMIOS NACIONALES AMANDO CÉSPEDES MARÍN DERIVADOS DE INCISO D) DEL ARTICULO 10 DE LA LEY N° 9211 "LEY SOBRE PREMIOS NACIONALES DE CULTURA”,  CUBRIR EL FONDO PARA EL FOMENTO AUDIOVISUAL Y CINEMATOGRÁFICO EL FAUNO Y SU JURADO. PARA FONDOS CONCURSABLES Y ACCIONES PARA MINIMIZAR EFECTOS NEGATIVOS DEL COVID-19 AL SECTOR CULTURA Y EN CUMPLIMIENTO A LA LEY DE SALVAMENTO Y EMERGENCIA CULTURAL).</t>
  </si>
  <si>
    <t>(CUOTA ANUAL DE MEMBRESÍA IBERMEDIA, DE ACUERDO A LA ADHESIÓN DE COSTA RICA AL ACUERDO LATINOAMERICANO DE COPRODUCCIÓN CINEMATOGRÁFICA Y SU PROTOCOLO DE ENMIENDA, MEDIANTE DECRETO EJECUTIVO Nº 37980 DEL12 DE SETIEMBRE DE 2013 Y DECRETO N°9150 DE LA ASAMBLEA LEGISLATIVA DE LA REPÚBLICA DE COSTA RICA).</t>
  </si>
  <si>
    <t>(CUOTA ANUAL DE MEMBRESÍA, SEGÚN ADHESIÓN DE LA REPÚBLICA DE COSTA RICA AL CONVENIO DE INTEGRACIÓN CINEMATOGRÁFICA IBEROAMERICANA MEDIANTE DECRETO EJECUTIVO N°36959 DEL 03 DE ENERO DEL 2012 Y EL TRATADO INTERNACIONAL N°9009 DEL 10 DE NOVIEMBRE DEL 2011).</t>
  </si>
  <si>
    <t xml:space="preserve">758-06 Centro de Producción Artística y Cultural </t>
  </si>
  <si>
    <t>Pago de planillas (salarios).</t>
  </si>
  <si>
    <t>Reconocimiento de suplencias en caso de requerir reemplazos temporales de personal.</t>
  </si>
  <si>
    <t>Extras del personal para laborar jornadas fuera de su horario habitual.</t>
  </si>
  <si>
    <t>Reconocimiento de anualidades de los funcionarios.</t>
  </si>
  <si>
    <t>Reconocimiento de dedicación exclusiva y prohibición de los funcionarios.</t>
  </si>
  <si>
    <t>Reconocimiento del aguinaldo de los funcionarios.</t>
  </si>
  <si>
    <t>Reconocimiento del salario escolar de los funcionarios.</t>
  </si>
  <si>
    <t>Reconocimiento de puntos de carrera profesional, y otros incentivos de los funcionarios.</t>
  </si>
  <si>
    <t xml:space="preserve">(CONTRIBUCIÓN PATRONAL SEGURO DE SALUD, SEGÚN LEY No. 17 DEL 22 DE OCTUBRE DE 1943, LEY CONSTITUTIVA DE LA C.C.S.S. Y REGLAMENTO No. 7082 DEL 03 DE DICIEMBRE DE 1996 Y SUS REFORMAS). Cédula Jurídica 4-000-042147 </t>
  </si>
  <si>
    <t>Contribución Patronal al Seguro de Salud de la Caja Costarricense de Seguro Social.</t>
  </si>
  <si>
    <t xml:space="preserve">(SEGÚN LEY No. 4351 DEL 11 DE JULIO DE 1969, LEY ORGÁNICA DEL B.P.D.C.). Cédula Jurídica 4-000-042152 </t>
  </si>
  <si>
    <t>Contribución Patronal al Banco Popular y de Desarrollo  Comunal.</t>
  </si>
  <si>
    <t>(CONTRIBUCIÓN PATRONAL SEGURO DE PENSIONES, SEGÚN LEY No. 17 DEL 22 DE OCTUBRE DE 1943, LEY CONSTITUTIVA DE LA C.C.S.S. Y REGLAMENTO No. 6898 DEL 07 DE FEBRERO DE 1995 Y SUS REFORMAS). Cédula Jurídica 4-000-042147</t>
  </si>
  <si>
    <t xml:space="preserve">Contribución Patronal al Seguro de Pensiones de la Caja Costarricense de Seguro Social. </t>
  </si>
  <si>
    <t>(APORTE PATRONAL AL RÉGIMEN DE PENSIONES, SEGÚN LEY DE PROTECCIÓN AL TRABAJADOR No. 7983 DEL 16 DE FEBRERO DEL 2000). Cédula Jurídica 4-000-042147</t>
  </si>
  <si>
    <t xml:space="preserve">Aporte Patronal al Régimen Obligatorio de Pensiones  Complementarias. </t>
  </si>
  <si>
    <t>(APORTE PATRONAL AL FONDO DE CAPITALIZACIÓN LABORAL, SEGÚN LEY DE PROTECCIÓN AL TRABAJADOR No. 7983 DEL 16 DE FEBRERO DEL 2000). Cédula Jurídica 4-000-042147.</t>
  </si>
  <si>
    <t xml:space="preserve">Aporte Patronal al Fondo de Capitalización Laboral. </t>
  </si>
  <si>
    <t>Servicios de alquiler de luces, sonido y video y demás alquileres de maquinaria, equipo y mobiliario requeridos en la preproducción, producción y post producción de los proyectos artísticos-culturales del CPAC.</t>
  </si>
  <si>
    <t>(PARA ALQUILER DE ESTRUCTURAS, CABAÑAS SANITARIAS, BACKLINE, GENERADORES ELECTRICOS, ENTRE OTROS SERVICIOS DE ALQUILER, REQUERIDOS EN LAS PRODUCCIONES ARTÍSTICAS Y CULTURALES).</t>
  </si>
  <si>
    <t>Servicios de alquiler de equipo de backline, generadores eléctricos insonorizados, estructuras temporales, cabañas sanitarias y otros alquileres requeridos en preproducción, producción y post producción de los proyectos artísticos-culturales.</t>
  </si>
  <si>
    <t>Servicio mensual de energía eléctrica de las bodegas del Parque La Libertad.</t>
  </si>
  <si>
    <t>0432023000100031-00 / 0432022000100199-00 / 0432023000100205-00</t>
  </si>
  <si>
    <t>SERVICIOS VIGENTES DE TELECOMUNICACIONES CON EL INSTITUTO COSTARRICENSE DE ELECTRICIDAD BAJO MODALIDAD SEGUN DEMANDA. SERVICIOS ADMINISTRADOS PARA INSTALACIÓN Y MANTENIMIENTO DE EQUIPOS DE COMUNICACIONES, ACCESO WIFI Y CCTV CONECTIVIDAD DE INTERNET DE FIBRA ÓPTICA EN OFICINAS DEL CPAC. SERVICIOS ADMINISTRADOS DE TELECOMUNICACIONES, WIFI, CCTV E INTERNET CON RACSA PARA EL CENTRO DE PRODUCCIÓN ARTÍSTICA Y CULTURAL EN PARQUE LA LIBERTAD DEL MCJ</t>
  </si>
  <si>
    <t>0432022000100233-00</t>
  </si>
  <si>
    <t>Servicio de publicaciones en el diario oficial La Gaceta-Imprenta Nacional.</t>
  </si>
  <si>
    <t>Servicios de comunicación y promoción por medios digitales y tecnológicos de eventos artísticos culturales. Servicio de difusión de los proyectos artísticos-culturales del CPAC en medios de comunicación e información escritos, televisivos, pautas, signos externos, material publicitario y demás plataformas digitales y sus parillas de programación</t>
  </si>
  <si>
    <t>Contratación de los servicios de impresión de memorias de los proyectos artísticos-culturales.</t>
  </si>
  <si>
    <t>Adquisición de firmas digitales para nuevos funcionarios, renovación de las firmas digitales por vencimiento.</t>
  </si>
  <si>
    <t>0432021000100107-00</t>
  </si>
  <si>
    <t xml:space="preserve">Renovación de la tercera prórroga para la adquisición de firmas digitales para nuevos funcionarios, renovación de las firmas digitales por vencimiento y reemplazos en caso de daño de los lectores. </t>
  </si>
  <si>
    <t>(PARA LA REALIZACIÓN DE LOS SERVICIOS DE MEDICIÓN DE LAS PRODUCCIONES ARTÍSTICAS-CULTURALES, ENTRE OTROS SERVICIOS QUE SE REQUIERAN PARA PRODUCCIONES ARTÍSTICAS-CULTURALES).</t>
  </si>
  <si>
    <t>Servicios de medición para los proyectos artísticos-culturales que ahí se contemplan, respondiendo a la necesidad de obtener información acertada, confiable y de calidad que sirva como insumo para la producción de festivales venideros.</t>
  </si>
  <si>
    <t>(PARA LOS SERVICIOS ADMINISTRADOS PARA LA INSTALACIÓN, SOPORTE Y MANTENIMIENTO DE EQUIPOS DE SEGURIDAD, COMUNICACIONES, ACCESO WIFI Y CCTTV EN LAS OFICINAS DEL CEPAC EN EL CENAC Y EN LAS BODEGAS UBICADAS EN EL PARQUE LA LIBERTAD, ENTRE OTROS SERVICIOS QUE SE REQUIERAN PARA LAS PRODUCCIONES ARTÍSTICAS-CULTURALES).</t>
  </si>
  <si>
    <t>0432022000100199-00</t>
  </si>
  <si>
    <t>Servicios administrados de la instalación y mantenimiento de equipos de seguridad, comunicaciones, acceso wifi y CCTV de las oficinas ubicadas en el CENAC.</t>
  </si>
  <si>
    <t>(PARA LOS SERVICIOS DE VIGILANCIA, SERVICIOS DE LIMPIEZA, ENTRE OTROS SERVICIOS QUE SE REQUIERAN PARA LAS PRODUCCIONES ARTÍSTICAS-CULTURALES).</t>
  </si>
  <si>
    <t>Servicios de seguridad y vigilancia y servicios de limpieza, entre otros, respondiendo a la necesidad de contar con un óptimo servicio de limpieza y recolección de desechos.</t>
  </si>
  <si>
    <t>(PARA LA REALIZACIÓN DE LOS SERVICIOS DE PREPRODUCCIÓN, PRODUCCIÓN, EJECUCIÓN Y POSTPRODUCCION DE LAS DIVERSAS PRODUCCIONES DE EVENTOS ARTÍSTICOS-CULTURALES, SERVICIOS DE TRANSPORTE, HOSPEDAJE, ALIMENTACIÓN DE OFERTAS ARTÍSTICAS, SERVICIOS DE OUTSOURCING DE PERSONAL TEMPORAL, OPERATIVO Y TECNICO DE APOYO, SERVICIOS DE FUMIGACIÓN DE PLAGAS, ENTRE OTROS SERVICIOS REQUERIDOS DEL PROGRAMA 75806 CPAC).</t>
  </si>
  <si>
    <t xml:space="preserve">Servicios de fumigación de control de plagas en las bodegas del CPAC. Servicios de ejecución de las diversas producciones artístico-culturales, servicios de producción audiovisual y otros servicios que se requieran como transporte, hospedaje, alimentación, etc. </t>
  </si>
  <si>
    <t>0432023000100278-00</t>
  </si>
  <si>
    <t>Servicios de outsourcing de personal temporal, operativo y técnico de apoyo, según demanda para la producción de los diferentes proyectos del CPAC.</t>
  </si>
  <si>
    <t xml:space="preserve">Servicio de transporte para funcionarios que corresponden a personal técnico y de producción en los eventos artísticos-culturales y pago del servicio de quickpass. </t>
  </si>
  <si>
    <t>Servicio de hospedaje y alimentación para personal técnico, y de producción en los eventos artísticos-culturales.</t>
  </si>
  <si>
    <t xml:space="preserve">Compra de tiquetes aéreos del personal de producción y Dirección del CPAC, para asistencia a invitaciones a congresos, festivales internacionales u otros eventos artísticos. </t>
  </si>
  <si>
    <t>Servicio de hospedaje y alimentación de funcionarios públicos del CPAC en cumplimiento de labores en el exterior indispensables para la ejecución de eventos artísticos-culturales.</t>
  </si>
  <si>
    <t>Sevicio de pólizas de seguros para vehículos terrestres y aéreos y pólizas de riesgos de responsabilidad civil para ser utilizadas en alguno de los proyectos culturales.</t>
  </si>
  <si>
    <t>Servicios de catering service para actividades protocolarias, talleres y eventos artísticos culturales.</t>
  </si>
  <si>
    <t>Servicio de mantenimiento preventivo y correctivo para las bodegas del CPAC.</t>
  </si>
  <si>
    <t>Servicio de mantenimiento preventivo y correctivo de maquinaria industrial.</t>
  </si>
  <si>
    <t>Para la segunda prórroga de la contratación de los servicios de mantenimiento de la flotilla vehicular del CPAC.</t>
  </si>
  <si>
    <t>Servicio de mantenimiento preventivo y correctivo del equipo de comunicación y audiovisual.</t>
  </si>
  <si>
    <t>Servicio de mantenimiento preventivo y correctivo del equipo y mobiliario de oficina.</t>
  </si>
  <si>
    <t>Servicio de mantenimiento preventivo y correctivo del equipo cómputo e impresión.</t>
  </si>
  <si>
    <t>Servicio de mantenimiento preventivo y correctivo de otros equipos como electrodomésticos.</t>
  </si>
  <si>
    <t>0432023000100050-00</t>
  </si>
  <si>
    <t>Para la primera prórroga servicio de recarga de extintores.</t>
  </si>
  <si>
    <t xml:space="preserve">Servicio de pago de marchamo y riteve de flota vehicular. </t>
  </si>
  <si>
    <t>Servicio de pago de deducible por accidentes vehiculares.</t>
  </si>
  <si>
    <t>Adquisición de combustibles y aditivos para vehículos.</t>
  </si>
  <si>
    <t>Aquisición de toners, tambores, pinturas, entre otros diluyentes para el equipo de impresión y proyectos del CPAC y materiales de construcción y decoración para escenografías de proyectos.</t>
  </si>
  <si>
    <t xml:space="preserve">Adquisición de maderas para construcción de escenografías. </t>
  </si>
  <si>
    <t>Adquisicón de productos de cómputo.</t>
  </si>
  <si>
    <t xml:space="preserve">Adquisición de productos derivados del plástico para construcción de escenografías. </t>
  </si>
  <si>
    <t xml:space="preserve">Adquisición de productos de uso en la construcción para la elaboración de escenografías. </t>
  </si>
  <si>
    <t>Compra de diveros suministros de oficina y cómputo para los funcionarios del CPAC.</t>
  </si>
  <si>
    <t>Compra de diveros productos de papelería, cartón e impresos para los funcionarios del CPAC.</t>
  </si>
  <si>
    <t xml:space="preserve">Adquisición de telas para construcción de escenografías. </t>
  </si>
  <si>
    <t xml:space="preserve">Compra de suministros y útiles de limpieza para los funcionarios del CPAC, dentro de sus instalaciones y necesidades de sus proyectos. </t>
  </si>
  <si>
    <t xml:space="preserve">Compra de maquinaria y equipo (herramientas) industriales en las las bodegas del CPAC. </t>
  </si>
  <si>
    <t xml:space="preserve">Compra de equipo y mobiliario de oficina en las instalaciones del CPAC en el CENAC. </t>
  </si>
  <si>
    <t xml:space="preserve">Compra de licencias software Adobe Creative Cloud, office 365 y antivirus.  </t>
  </si>
  <si>
    <t>(CONTRIBUCIÓN ESTATAL AL SEGURO DE PENSIONES, SEGÚN LEY No. 17 DEL 22 DE OCTUBRE DE 1943, LEY CONSTITUTIVA DE LA C.C.S.S. Y REGLAMENTO No. 6898 DEL 07 DE FEBRERO DE 1995 Y SUS REFORMAS). Cédula Jurídica 4-000-042147</t>
  </si>
  <si>
    <t>Transferencias corrientes a instituciones no descentralizadas (CCSS)</t>
  </si>
  <si>
    <t>(CONTRIBUCIÓN ESTATAL AL SEGURO DE SALUD, SEGÚN LEY No. 17 DEL 22 DE OCTUBRE DE 1943, LEY CONSTITUTIVA DE LA C.C.S.S. Y REGLAMENTO No. 7082 DEL 03 DE DICIEMBRE DE 1996 Y SUS REFORMAS). Cédula Jurídica 4-000-042147</t>
  </si>
  <si>
    <t>(PARA LA CONVOCATORIA DE FONDOS CONCURSABLES, SEGUN LEY DE EMERGENCIA Y SALVAMENTO CULTURAL N°10041, PARA SUBVENCIONAR PROYECTOS DEL SECTOR CULTURAL Y ARTÍSTICO, DEBIDAMENTE DOCUMENTADOS Y SELECCIONADOS. MONTO ¢160.000.000).</t>
  </si>
  <si>
    <t xml:space="preserve">Subvencionar los proyectos del sector cultural y artístico, debidamente documentados y seleccionados para conformar la programación cultural y artística de las producciones del CPAC. </t>
  </si>
  <si>
    <t xml:space="preserve">(PARA ATENDER CUALQUIER REINTEGRO POR CUALQUIER TIPO DE IMPREVISIBILIDAD LABORAL POR ENFERMADAD O LICENCIA DE MATERNIDAD, ASÍ COMO DE INCAPACIDADES JUSTIFICADAS DEL PERSONAL DEL PROGRAMA 75806 CPAC). </t>
  </si>
  <si>
    <t>Para el pago por incapacidades, do licencias de matrnidad del personal funcionario.</t>
  </si>
  <si>
    <t>(PARA GASTOS DE OPERACIÓN Y DE MANTENIMIENTO, QUE SE EFECTÚEN CON LA    FUNDACIÓN PARQUE METROPOLITANO LA LIBERTAD QUE CONTRIBUYAN AL LOGRO DE LOS OBJETIVOS DE LA ALIANZA VIGENTE SEGUN LEY No 5338 Y ARTICULOS No 50 Y No 89 DE LA CONSTITUCIÓN POLÍTICA DE COSTA RICA Y SEGÚN LOS ARTÍCULOS No. 22, 23 y 24 DEL TÍTULO IV DE LA LEY No.9635 “LEY FORTALECIMIENTO DE LAS FINANZAS PÚBLICAS” DEL 3 DE DICIEMBRE DE 2018). Cédula Jurídica 3-006-539384</t>
  </si>
  <si>
    <t xml:space="preserve">Para cubrir los gastos por concepto de gastos operativos y de mantenimiento de la bodega ubicada en las instalaciones de la Fundación Parque Metropolitano la Libertad, acorde a lo establecido dentro de la alianza público-privada en el punto sexto Recursos inciso uno.  </t>
  </si>
  <si>
    <t>(CUOTA ANUAL, SEGÚN COMPROMISOS ADQUIRIDOS EN LA XXI CUMBRE DE JEFES DE ESTADO Y DE GOBIERNOS REALIZADA EN PARAGUAY EN OCTUBRE DE 2011).</t>
  </si>
  <si>
    <t>Contribuir a la promoción de la diversidad cultural en Iberoamérica conformando un espacio común para la protección de los derechos de los migrantes desde una perspectiva intercultural.</t>
  </si>
  <si>
    <t>759-00 Dirección General de Archivo Nacional</t>
  </si>
  <si>
    <t>0.02.05</t>
  </si>
  <si>
    <t>Dietas</t>
  </si>
  <si>
    <t>(PAGO DE LOS SERVICIOS DE VIGILANCIA, LIMPIEZA DEL EDIFICIO DEL ARCHIVO NACIONAL).</t>
  </si>
  <si>
    <t>(PAGO DE SERVICIO DE FUMIGACIÓN, PAGO DE RITEVE, PROYECTOS FINANCIADOS CON RECURSOS DEL PROGRAMA IBERARCHIVOS).</t>
  </si>
  <si>
    <t xml:space="preserve">Pago de la Membresía Anual 2025 de Iberarchivos   solo se logro incorporar el 50% de la cuota debido a las restricciones presupuestarias 
 Pago de la Membresía Anual 2025 Asociación Latinoamericana de Archivos (ALA)
</t>
  </si>
  <si>
    <t>(CONTINUIDAD AL SISTEMA FIJO DE PROTECCIÓN CONTRA INCENDIOS).</t>
  </si>
  <si>
    <t>(AMPLIACION Y RENOVACION DE CABLEADO DE RED  Y CONEXIONES ELECTRICA).</t>
  </si>
  <si>
    <t>(CONTRIBUCIÓN ESTATAL AL SEGURO DE PENSIONES, SEGÚN LEY No. 17 DEL 22 DE OCTUBRE DE 1943, LEY CONSTITUTIVA DE LA C.C.S.S. Y REGLAMENTO No. 6898 DEL 07 DE FEBRERO DE 1995 Y SUS REFORMAS).</t>
  </si>
  <si>
    <t>(CONTRIBUCIÓN ESTATAL AL SEGURO DE SALUD, SEGÚN LEY No. 17 DEL 22 DE OCTUBRE DE 1943, LEY CONSTITUTIVA DE LA C.C.S.S. Y REGLAMENTO No. 7082 DEL 03 DE DICIEMBRE DE 1996 Y SUS REFORMAS).</t>
  </si>
  <si>
    <t xml:space="preserve"> (PARA ATENDER EL PAGO DE SUBSIDIOS CON MOTIVOS DE INCAPACIDAD O LICENCIA POR MATERNIDAD)</t>
  </si>
  <si>
    <t>60701 (1)</t>
  </si>
  <si>
    <t>ASOCIACIÓN LATINOAMERICANA DE ARCHIVOS</t>
  </si>
  <si>
    <t>(PARA LA CUOTA DE MEMBRESIA ANUAL A LA ASOCIACIÓN LATINOAMERICANA DE ARCHIVOS,).</t>
  </si>
  <si>
    <t>60701 (3)</t>
  </si>
  <si>
    <t>ORGANIZACIÓN DE ESTADOS IBEROAMERICANOS</t>
  </si>
  <si>
    <t> (CUOTA ANUAL DEL PROGRAMA AYUDAS PARA EL DESARROLLO DE LOS ARCHIVOS IBEROAMERICANOS-IBERARCHIVOS-  SEGÚN VII CUMBRE IBEROAMERICANA DE JEFES DE ESTADO Y DE GOBIERNO DE ISLA MARGARITA-VENEZUELA, PARA LA CREACIÓN DEL PROGRAMA SISTEMA DE ARCHIVOS IBEROAMERICANOS).</t>
  </si>
  <si>
    <t>SG</t>
  </si>
  <si>
    <t>760-00 Consejo Nacional de la Política Pública de la Persona Joven</t>
  </si>
  <si>
    <t xml:space="preserve">0.02.05 </t>
  </si>
  <si>
    <t>(APORTE PATRONAL A LA ASOCIACIÓN DE EMPLEADOS DEL MINISTERIO DE CULTURA Y JUVENTUD [ASEMICULTURA] SEGUN LEY N°6970 DEL 18/11/2010).</t>
  </si>
  <si>
    <t>(PARA EL PAGO DE LOS SERVICIOS PROFESIONALES O TECNICOS PARA LA ELABORACIÓN DE ESTUDIOS DIVERSOS EN EL CAMPO DE LA INFORMATICA; PARA LA ASAMBLEA DE JOVENES).</t>
  </si>
  <si>
    <t>(PARA EL PAGO DE SERVICIOS DE VIGILANCIA PARA LAS INSTALACIONES DE RIO CLARO, MANTENIMIENTO DE ZONAS VERDES PARA LA SEDE DEL PROGRAMA EN SAN JOSE Y RIO CLARO).</t>
  </si>
  <si>
    <t>(PARA EL PAGO DE PRODUCCIONES PARA ACTIVIDADES PROPIAS DE LA INSTITUCION, ENTRE OTROS).</t>
  </si>
  <si>
    <t>(PARA REALIZAR ACTIVIDADES DE CAPACITACION Y RECREACION A PERSONAS JOVENES Y PERSONAS JOVENES CON DISCAPACIDAD).</t>
  </si>
  <si>
    <t>(PARA FINANCIAR LOS PROYECTOS DE LOS COMITÉS  DE LA PERSONA JOVEN, SEGÚN LO DISPUESTO EN EL ARTÍCULO 26 DE LA LEY GENERAL DE LA PERSONA JOVEN N°8261 DEL 20 DE MAYO DE 2002 Y SUS REFORMAS).</t>
  </si>
  <si>
    <t>E6010408376000</t>
  </si>
  <si>
    <t>E6010408476000</t>
  </si>
  <si>
    <t>MUNICIPALIDAD DE MONTEVERDE</t>
  </si>
  <si>
    <t>MUNICIPALIDAD DE PUERTO JIMÉNEZ</t>
  </si>
  <si>
    <t>E6010408576000</t>
  </si>
  <si>
    <t>CONSEJO MUNIC. DISTRITO PEÑAS BLANCAS</t>
  </si>
  <si>
    <t>E6010408676000</t>
  </si>
  <si>
    <t>CONSEJO MUNIC. DISTRITO TUCURRIQUE</t>
  </si>
  <si>
    <t>E6010408776000</t>
  </si>
  <si>
    <t>CONSEJO MUNIC. DISTRITO CERVANTES</t>
  </si>
  <si>
    <t>E6010408876000</t>
  </si>
  <si>
    <t>CONSEJO MUNIC. DISTRITO COLORADO</t>
  </si>
  <si>
    <t>E6010408976000</t>
  </si>
  <si>
    <t>CONSEJO MUNIC. DISTRITO LEPANTO</t>
  </si>
  <si>
    <t>E6010409076000</t>
  </si>
  <si>
    <t>CONSEJO MUNIC. DISTRITO PAQUERA</t>
  </si>
  <si>
    <t>E6010409176000</t>
  </si>
  <si>
    <t>CONSEJO MUNIC. DISTRITO CÓBANO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</si>
</sst>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00_);_(* \(#,##0.00\);_(* &quot;-&quot;??_);_(@_)"/>
    <numFmt numFmtId="166" formatCode="_-* #,##0_-;\-* #,##0_-;_-* &quot;-&quot;??_-;_-@_-"/>
    <numFmt numFmtId="167" formatCode="_-* #,##0.0_-;\-* #,##0.0_-;_-* &quot;-&quot;??_-;_-@_-"/>
    <numFmt numFmtId="168" formatCode="&quot;₡&quot;#,##0.00"/>
    <numFmt numFmtId="169" formatCode="_(* #,##0_);_(* \(#,##0\);_(* &quot;-&quot;??_);_(@_)"/>
  </numFmts>
  <fonts count="58" x14ac:knownFonts="1">
    <font>
      <sz val="10"/>
      <name val="Arial"/>
    </font>
    <font>
      <sz val="11"/>
      <color theme="1"/>
      <name val="Aptos Narrow"/>
      <family val="2"/>
      <scheme val="minor"/>
    </font>
    <font>
      <sz val="10"/>
      <name val="Arial"/>
      <family val="2"/>
    </font>
    <font>
      <b/>
      <sz val="14"/>
      <name val="Arial"/>
      <family val="2"/>
    </font>
    <font>
      <b/>
      <sz val="9"/>
      <color indexed="18"/>
      <name val="Arial"/>
      <family val="2"/>
    </font>
    <font>
      <b/>
      <sz val="10"/>
      <name val="Arial"/>
      <family val="2"/>
    </font>
    <font>
      <b/>
      <sz val="11"/>
      <color theme="1"/>
      <name val="Arial"/>
      <family val="2"/>
    </font>
    <font>
      <b/>
      <sz val="11"/>
      <name val="Arial"/>
      <family val="2"/>
    </font>
    <font>
      <b/>
      <sz val="10"/>
      <color theme="0"/>
      <name val="Arial"/>
      <family val="2"/>
    </font>
    <font>
      <sz val="9"/>
      <name val="Arial"/>
      <family val="2"/>
    </font>
    <font>
      <b/>
      <sz val="11"/>
      <color theme="0"/>
      <name val="Arial"/>
      <family val="2"/>
    </font>
    <font>
      <sz val="10"/>
      <name val="Verdana"/>
      <family val="2"/>
    </font>
    <font>
      <sz val="8"/>
      <name val="Arial"/>
      <family val="2"/>
    </font>
    <font>
      <sz val="10"/>
      <name val="Aptos"/>
      <family val="2"/>
    </font>
    <font>
      <sz val="12"/>
      <name val="Aptos"/>
      <family val="2"/>
    </font>
    <font>
      <sz val="10"/>
      <color indexed="10"/>
      <name val="Arial"/>
      <family val="2"/>
    </font>
    <font>
      <b/>
      <sz val="10"/>
      <color rgb="FF0070C0"/>
      <name val="Arial"/>
      <family val="2"/>
    </font>
    <font>
      <sz val="10"/>
      <color theme="1"/>
      <name val="Arial"/>
      <family val="2"/>
    </font>
    <font>
      <sz val="11"/>
      <name val="Aptos Narrow"/>
      <family val="2"/>
      <scheme val="minor"/>
    </font>
    <font>
      <b/>
      <sz val="10"/>
      <color theme="1"/>
      <name val="Arial"/>
      <family val="2"/>
    </font>
    <font>
      <sz val="12"/>
      <name val="Arial"/>
      <family val="2"/>
    </font>
    <font>
      <b/>
      <sz val="12"/>
      <color theme="0"/>
      <name val="Arial"/>
      <family val="2"/>
    </font>
    <font>
      <b/>
      <sz val="9"/>
      <name val="Arial"/>
      <family val="2"/>
    </font>
    <font>
      <b/>
      <sz val="12"/>
      <name val="Arial"/>
      <family val="2"/>
    </font>
    <font>
      <i/>
      <sz val="10"/>
      <color theme="2" tint="-0.249977111117893"/>
      <name val="Arial"/>
      <family val="2"/>
    </font>
    <font>
      <b/>
      <i/>
      <sz val="10"/>
      <color theme="2" tint="-0.249977111117893"/>
      <name val="Arial"/>
      <family val="2"/>
    </font>
    <font>
      <b/>
      <sz val="9"/>
      <color indexed="81"/>
      <name val="Tahoma"/>
      <family val="2"/>
    </font>
    <font>
      <sz val="9"/>
      <color indexed="81"/>
      <name val="Tahoma"/>
      <family val="2"/>
    </font>
    <font>
      <b/>
      <sz val="9"/>
      <color theme="1"/>
      <name val="Arial"/>
      <family val="2"/>
    </font>
    <font>
      <b/>
      <sz val="12"/>
      <color rgb="FFFF0000"/>
      <name val="Arial"/>
      <family val="2"/>
    </font>
    <font>
      <sz val="11"/>
      <name val="Calibri"/>
      <family val="2"/>
    </font>
    <font>
      <b/>
      <sz val="12"/>
      <color rgb="FFFF0000"/>
      <name val="Calibri"/>
      <family val="2"/>
    </font>
    <font>
      <b/>
      <sz val="12"/>
      <color theme="1"/>
      <name val="Arial"/>
      <family val="2"/>
    </font>
    <font>
      <i/>
      <sz val="10"/>
      <color theme="1"/>
      <name val="Arial"/>
      <family val="2"/>
    </font>
    <font>
      <b/>
      <i/>
      <sz val="12"/>
      <color rgb="FFFF0000"/>
      <name val="Arial"/>
      <family val="2"/>
    </font>
    <font>
      <sz val="11"/>
      <color rgb="FF000000"/>
      <name val="Arial Narrow"/>
      <family val="2"/>
    </font>
    <font>
      <sz val="11"/>
      <name val="Arial Narrow"/>
      <family val="2"/>
    </font>
    <font>
      <sz val="11"/>
      <name val="Arial"/>
      <family val="2"/>
    </font>
    <font>
      <i/>
      <sz val="8"/>
      <name val="Verdana"/>
      <family val="2"/>
    </font>
    <font>
      <b/>
      <sz val="11"/>
      <color rgb="FFFF0000"/>
      <name val="Arial"/>
      <family val="2"/>
    </font>
    <font>
      <sz val="9"/>
      <color rgb="FF000000"/>
      <name val="Arial"/>
      <family val="2"/>
    </font>
    <font>
      <b/>
      <sz val="9"/>
      <color rgb="FF000000"/>
      <name val="Tahoma"/>
      <family val="2"/>
    </font>
    <font>
      <sz val="9"/>
      <color rgb="FF000000"/>
      <name val="Tahoma"/>
      <family val="2"/>
    </font>
    <font>
      <b/>
      <sz val="10"/>
      <color rgb="FFFF0000"/>
      <name val="Arial"/>
      <family val="2"/>
    </font>
    <font>
      <sz val="10"/>
      <color rgb="FFFF0000"/>
      <name val="Arial"/>
      <family val="2"/>
    </font>
    <font>
      <sz val="10"/>
      <color theme="0"/>
      <name val="Arial"/>
      <family val="2"/>
    </font>
    <font>
      <b/>
      <sz val="9"/>
      <color rgb="FFFF0000"/>
      <name val="Arial"/>
      <family val="2"/>
    </font>
    <font>
      <b/>
      <i/>
      <sz val="10"/>
      <color rgb="FFFF0000"/>
      <name val="Arial"/>
      <family val="2"/>
    </font>
    <font>
      <b/>
      <sz val="9"/>
      <color theme="0"/>
      <name val="Arial"/>
      <family val="2"/>
    </font>
    <font>
      <i/>
      <sz val="9"/>
      <color theme="2" tint="-0.249977111117893"/>
      <name val="Arial"/>
      <family val="2"/>
    </font>
    <font>
      <sz val="9"/>
      <name val="Verdana"/>
      <family val="2"/>
    </font>
    <font>
      <sz val="9"/>
      <color theme="1"/>
      <name val="Arial"/>
      <family val="2"/>
    </font>
    <font>
      <sz val="9"/>
      <color rgb="FFFF0000"/>
      <name val="Arial"/>
      <family val="2"/>
    </font>
    <font>
      <sz val="9"/>
      <color indexed="10"/>
      <name val="Arial"/>
      <family val="2"/>
    </font>
    <font>
      <b/>
      <sz val="9"/>
      <color rgb="FF0070C0"/>
      <name val="Arial"/>
      <family val="2"/>
    </font>
    <font>
      <b/>
      <i/>
      <sz val="9"/>
      <color theme="2" tint="-0.249977111117893"/>
      <name val="Arial"/>
      <family val="2"/>
    </font>
    <font>
      <b/>
      <sz val="14"/>
      <color rgb="FFFF0000"/>
      <name val="Arial"/>
      <family val="2"/>
    </font>
    <font>
      <b/>
      <sz val="12"/>
      <color rgb="FF002060"/>
      <name val="Arial"/>
      <family val="2"/>
    </font>
  </fonts>
  <fills count="11">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00B0F0"/>
        <bgColor indexed="64"/>
      </patternFill>
    </fill>
    <fill>
      <patternFill patternType="solid">
        <fgColor theme="3"/>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s>
  <borders count="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thin">
        <color indexed="64"/>
      </bottom>
      <diagonal/>
    </border>
  </borders>
  <cellStyleXfs count="12">
    <xf numFmtId="0" fontId="0" fillId="0" borderId="0"/>
    <xf numFmtId="43" fontId="2" fillId="0" borderId="0" applyFont="0" applyFill="0" applyBorder="0" applyAlignment="0" applyProtection="0"/>
    <xf numFmtId="0" fontId="2" fillId="0" borderId="0"/>
    <xf numFmtId="0" fontId="1" fillId="0" borderId="0"/>
    <xf numFmtId="165" fontId="2" fillId="0" borderId="0" applyFont="0" applyFill="0" applyBorder="0" applyAlignment="0" applyProtection="0"/>
    <xf numFmtId="0" fontId="1" fillId="0" borderId="0"/>
    <xf numFmtId="0" fontId="2" fillId="0" borderId="0"/>
    <xf numFmtId="165"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81">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3" fillId="2" borderId="0" xfId="0" applyFont="1" applyFill="1" applyAlignment="1">
      <alignment vertical="center"/>
    </xf>
    <xf numFmtId="43" fontId="4" fillId="2" borderId="0" xfId="1" applyFont="1" applyFill="1" applyAlignment="1">
      <alignment horizontal="left" vertical="center"/>
    </xf>
    <xf numFmtId="43" fontId="4" fillId="2" borderId="0" xfId="1" applyFont="1" applyFill="1" applyAlignment="1">
      <alignment horizontal="center" vertical="center"/>
    </xf>
    <xf numFmtId="2" fontId="0" fillId="2" borderId="0" xfId="0" applyNumberFormat="1" applyFill="1" applyAlignment="1">
      <alignment horizontal="justify" vertical="center" wrapText="1"/>
    </xf>
    <xf numFmtId="0" fontId="0" fillId="0" borderId="0" xfId="0" applyAlignment="1">
      <alignment horizontal="center" vertical="center" wrapText="1"/>
    </xf>
    <xf numFmtId="0" fontId="2" fillId="0" borderId="0" xfId="0" applyFont="1" applyAlignment="1">
      <alignment vertical="center"/>
    </xf>
    <xf numFmtId="0" fontId="5" fillId="2" borderId="0" xfId="0" applyFont="1" applyFill="1" applyAlignment="1">
      <alignment horizontal="justify" vertical="center" wrapText="1"/>
    </xf>
    <xf numFmtId="43" fontId="2" fillId="2" borderId="0" xfId="1" applyFont="1" applyFill="1" applyAlignment="1">
      <alignment horizontal="justify" vertical="center" wrapText="1"/>
    </xf>
    <xf numFmtId="43" fontId="2" fillId="2" borderId="0" xfId="1" applyFont="1" applyFill="1" applyAlignment="1">
      <alignment horizontal="center" vertical="center" wrapText="1"/>
    </xf>
    <xf numFmtId="0" fontId="2" fillId="2" borderId="0" xfId="0" applyFont="1" applyFill="1" applyAlignment="1">
      <alignment horizontal="justify" vertical="center" wrapText="1"/>
    </xf>
    <xf numFmtId="3" fontId="6" fillId="4" borderId="8" xfId="0" applyNumberFormat="1" applyFont="1" applyFill="1" applyBorder="1" applyAlignment="1">
      <alignment horizontal="center" vertical="center" wrapText="1"/>
    </xf>
    <xf numFmtId="0" fontId="8" fillId="6" borderId="0" xfId="2" applyFont="1" applyFill="1" applyAlignment="1">
      <alignment horizontal="center" vertical="center" wrapText="1"/>
    </xf>
    <xf numFmtId="0" fontId="8" fillId="6" borderId="9" xfId="2" applyFont="1" applyFill="1" applyBorder="1" applyAlignment="1">
      <alignment horizontal="center" vertical="center" wrapText="1"/>
    </xf>
    <xf numFmtId="0" fontId="8" fillId="6" borderId="10" xfId="2" applyFont="1" applyFill="1" applyBorder="1" applyAlignment="1">
      <alignment horizontal="center" vertical="center" wrapText="1"/>
    </xf>
    <xf numFmtId="43" fontId="8" fillId="6" borderId="10" xfId="1" applyFont="1" applyFill="1" applyBorder="1" applyAlignment="1">
      <alignment horizontal="center" vertical="center" wrapText="1"/>
    </xf>
    <xf numFmtId="43" fontId="8" fillId="6" borderId="11" xfId="1" applyFont="1" applyFill="1" applyBorder="1" applyAlignment="1">
      <alignment horizontal="center" vertical="center" wrapText="1"/>
    </xf>
    <xf numFmtId="43" fontId="8" fillId="6" borderId="12" xfId="1" applyFont="1" applyFill="1" applyBorder="1" applyAlignment="1">
      <alignment horizontal="center" vertical="center" wrapText="1"/>
    </xf>
    <xf numFmtId="0" fontId="8" fillId="6" borderId="13" xfId="2" applyFont="1" applyFill="1" applyBorder="1" applyAlignment="1">
      <alignment horizontal="center" vertical="center" wrapText="1"/>
    </xf>
    <xf numFmtId="0" fontId="8" fillId="6" borderId="11" xfId="2" applyFont="1" applyFill="1" applyBorder="1" applyAlignment="1">
      <alignment horizontal="center" vertical="center" wrapText="1"/>
    </xf>
    <xf numFmtId="0" fontId="8" fillId="6" borderId="14" xfId="2" applyFont="1" applyFill="1" applyBorder="1" applyAlignment="1">
      <alignment horizontal="center" vertical="center" wrapText="1"/>
    </xf>
    <xf numFmtId="0" fontId="8" fillId="6" borderId="7" xfId="2" applyFont="1" applyFill="1" applyBorder="1" applyAlignment="1">
      <alignment horizontal="center" vertical="center" wrapText="1"/>
    </xf>
    <xf numFmtId="0" fontId="8" fillId="0" borderId="0" xfId="2" applyFont="1" applyAlignment="1">
      <alignment horizontal="center" vertical="center" wrapText="1"/>
    </xf>
    <xf numFmtId="0" fontId="5" fillId="2" borderId="15" xfId="0" applyFont="1" applyFill="1" applyBorder="1" applyAlignment="1">
      <alignment horizontal="center" vertical="center"/>
    </xf>
    <xf numFmtId="0" fontId="9" fillId="0" borderId="16" xfId="0" applyFont="1" applyBorder="1" applyAlignment="1">
      <alignment vertical="center"/>
    </xf>
    <xf numFmtId="43" fontId="9" fillId="0" borderId="16" xfId="1" applyFont="1" applyBorder="1" applyAlignment="1">
      <alignment horizontal="right" vertical="center"/>
    </xf>
    <xf numFmtId="43" fontId="2" fillId="0" borderId="17" xfId="1" applyFont="1" applyBorder="1" applyAlignment="1">
      <alignment horizontal="right" vertical="center" wrapText="1"/>
    </xf>
    <xf numFmtId="43" fontId="10" fillId="6" borderId="18" xfId="1" applyFont="1" applyFill="1" applyBorder="1" applyAlignment="1">
      <alignment horizontal="center" vertical="center" wrapText="1"/>
    </xf>
    <xf numFmtId="0" fontId="2" fillId="0" borderId="19" xfId="2" applyBorder="1" applyAlignment="1">
      <alignment horizontal="justify" vertical="center" wrapText="1"/>
    </xf>
    <xf numFmtId="164" fontId="2" fillId="0" borderId="20" xfId="0" applyNumberFormat="1" applyFont="1" applyBorder="1" applyAlignment="1">
      <alignment horizontal="center" vertical="center"/>
    </xf>
    <xf numFmtId="0" fontId="11" fillId="0" borderId="20" xfId="3" applyFont="1" applyBorder="1" applyAlignment="1">
      <alignment horizontal="justify" vertical="justify"/>
    </xf>
    <xf numFmtId="0" fontId="11" fillId="0" borderId="20" xfId="3" applyFont="1" applyBorder="1" applyAlignment="1">
      <alignment vertical="center" wrapText="1"/>
    </xf>
    <xf numFmtId="0" fontId="5" fillId="2" borderId="21" xfId="0" applyFont="1" applyFill="1" applyBorder="1" applyAlignment="1">
      <alignment horizontal="center" vertical="center"/>
    </xf>
    <xf numFmtId="0" fontId="9" fillId="0" borderId="20" xfId="0" applyFont="1" applyBorder="1" applyAlignment="1">
      <alignment vertical="center"/>
    </xf>
    <xf numFmtId="43" fontId="9" fillId="0" borderId="20" xfId="1" applyFont="1" applyBorder="1" applyAlignment="1">
      <alignment horizontal="right" vertical="center"/>
    </xf>
    <xf numFmtId="43" fontId="2" fillId="0" borderId="22" xfId="1" applyFont="1" applyBorder="1" applyAlignment="1">
      <alignment horizontal="right" vertical="center" wrapText="1"/>
    </xf>
    <xf numFmtId="43" fontId="10" fillId="6" borderId="23" xfId="1" applyFont="1" applyFill="1" applyBorder="1" applyAlignment="1">
      <alignment horizontal="center" vertical="center" wrapText="1"/>
    </xf>
    <xf numFmtId="0" fontId="2" fillId="0" borderId="24" xfId="2" applyBorder="1" applyAlignment="1">
      <alignment horizontal="justify" vertical="center"/>
    </xf>
    <xf numFmtId="0" fontId="9" fillId="0" borderId="20" xfId="0" applyFont="1" applyBorder="1" applyAlignment="1">
      <alignment vertical="center" wrapText="1"/>
    </xf>
    <xf numFmtId="43" fontId="9" fillId="0" borderId="20" xfId="1" applyFont="1" applyBorder="1" applyAlignment="1">
      <alignment horizontal="right" vertical="center" wrapText="1"/>
    </xf>
    <xf numFmtId="0" fontId="2" fillId="0" borderId="24" xfId="2" applyBorder="1" applyAlignment="1">
      <alignment horizontal="justify" vertical="center" wrapText="1"/>
    </xf>
    <xf numFmtId="0" fontId="12" fillId="0" borderId="20" xfId="0" applyFont="1" applyBorder="1" applyAlignment="1">
      <alignment vertical="center" wrapText="1"/>
    </xf>
    <xf numFmtId="43" fontId="12" fillId="0" borderId="20" xfId="1" applyFont="1" applyBorder="1" applyAlignment="1">
      <alignment horizontal="right" vertical="center" wrapText="1"/>
    </xf>
    <xf numFmtId="0" fontId="2" fillId="2" borderId="0" xfId="0" applyFont="1" applyFill="1" applyAlignment="1">
      <alignment horizontal="center" vertical="center"/>
    </xf>
    <xf numFmtId="0" fontId="2" fillId="0" borderId="20" xfId="0" applyFont="1" applyBorder="1" applyAlignment="1">
      <alignment vertical="center"/>
    </xf>
    <xf numFmtId="43" fontId="2" fillId="0" borderId="20" xfId="1" applyFont="1" applyBorder="1" applyAlignment="1">
      <alignment horizontal="right" vertical="center"/>
    </xf>
    <xf numFmtId="43" fontId="2" fillId="0" borderId="22" xfId="1" applyFont="1" applyBorder="1" applyAlignment="1">
      <alignment horizontal="right" vertical="center"/>
    </xf>
    <xf numFmtId="0" fontId="2" fillId="0" borderId="24" xfId="0" applyFont="1" applyBorder="1" applyAlignment="1">
      <alignment horizontal="justify" vertical="center"/>
    </xf>
    <xf numFmtId="0" fontId="2" fillId="2" borderId="20" xfId="0" applyFont="1" applyFill="1" applyBorder="1" applyAlignment="1">
      <alignment vertical="center"/>
    </xf>
    <xf numFmtId="43" fontId="2" fillId="2" borderId="20" xfId="1" applyFont="1" applyFill="1" applyBorder="1" applyAlignment="1">
      <alignment horizontal="right" vertical="center"/>
    </xf>
    <xf numFmtId="3" fontId="2" fillId="2" borderId="24" xfId="4" applyNumberFormat="1" applyFont="1" applyFill="1" applyBorder="1" applyAlignment="1">
      <alignment horizontal="justify" vertical="center"/>
    </xf>
    <xf numFmtId="0" fontId="2" fillId="2" borderId="24" xfId="0" applyFont="1" applyFill="1" applyBorder="1" applyAlignment="1">
      <alignment horizontal="justify" vertical="center"/>
    </xf>
    <xf numFmtId="0" fontId="2" fillId="2" borderId="20" xfId="0" applyFont="1" applyFill="1" applyBorder="1" applyAlignment="1">
      <alignment vertical="center" wrapText="1"/>
    </xf>
    <xf numFmtId="43" fontId="2" fillId="0" borderId="20" xfId="1" applyFont="1" applyBorder="1" applyAlignment="1">
      <alignment vertical="center"/>
    </xf>
    <xf numFmtId="0" fontId="13" fillId="0" borderId="0" xfId="0" applyFont="1" applyAlignment="1">
      <alignment vertical="center" wrapText="1"/>
    </xf>
    <xf numFmtId="43" fontId="2" fillId="2" borderId="22" xfId="1" applyFont="1" applyFill="1" applyBorder="1" applyAlignment="1">
      <alignment horizontal="right" vertical="center"/>
    </xf>
    <xf numFmtId="0" fontId="11" fillId="0" borderId="20" xfId="3" applyFont="1" applyBorder="1" applyAlignment="1">
      <alignment horizontal="justify" vertical="center"/>
    </xf>
    <xf numFmtId="3" fontId="2" fillId="2" borderId="24" xfId="4" applyNumberFormat="1" applyFont="1" applyFill="1" applyBorder="1" applyAlignment="1">
      <alignment horizontal="justify" vertical="center" wrapText="1"/>
    </xf>
    <xf numFmtId="0" fontId="5" fillId="2" borderId="21" xfId="0" applyFont="1" applyFill="1" applyBorder="1" applyAlignment="1">
      <alignment horizontal="center" vertical="center" wrapText="1"/>
    </xf>
    <xf numFmtId="43" fontId="2" fillId="2" borderId="20" xfId="1" applyFont="1" applyFill="1" applyBorder="1" applyAlignment="1">
      <alignment horizontal="right" vertical="center" wrapText="1"/>
    </xf>
    <xf numFmtId="3" fontId="2" fillId="0" borderId="24" xfId="4" applyNumberFormat="1" applyFont="1" applyFill="1" applyBorder="1" applyAlignment="1">
      <alignment horizontal="justify" vertical="center"/>
    </xf>
    <xf numFmtId="0" fontId="2" fillId="2" borderId="24" xfId="0" applyFont="1" applyFill="1" applyBorder="1" applyAlignment="1">
      <alignment horizontal="justify" vertical="center" wrapText="1"/>
    </xf>
    <xf numFmtId="0" fontId="14" fillId="0" borderId="0" xfId="0" applyFont="1" applyAlignment="1">
      <alignment vertical="center" wrapText="1"/>
    </xf>
    <xf numFmtId="0" fontId="16" fillId="2" borderId="21" xfId="0" applyFont="1" applyFill="1" applyBorder="1" applyAlignment="1">
      <alignment horizontal="center" vertical="center"/>
    </xf>
    <xf numFmtId="0" fontId="16" fillId="0" borderId="20" xfId="0" applyFont="1" applyBorder="1" applyAlignment="1">
      <alignment vertical="center"/>
    </xf>
    <xf numFmtId="0" fontId="17" fillId="0" borderId="21" xfId="0" applyFont="1" applyBorder="1" applyAlignment="1">
      <alignment vertical="center"/>
    </xf>
    <xf numFmtId="0" fontId="2" fillId="0" borderId="20" xfId="0" applyFont="1" applyBorder="1" applyAlignment="1">
      <alignment vertical="center" wrapText="1"/>
    </xf>
    <xf numFmtId="43" fontId="18" fillId="2" borderId="20" xfId="1" applyFont="1" applyFill="1" applyBorder="1" applyAlignment="1">
      <alignment horizontal="right" vertical="center" wrapText="1"/>
    </xf>
    <xf numFmtId="0" fontId="16" fillId="2" borderId="20" xfId="0" applyFont="1" applyFill="1" applyBorder="1" applyAlignment="1">
      <alignment vertical="center"/>
    </xf>
    <xf numFmtId="0" fontId="2" fillId="2" borderId="20" xfId="0" applyFont="1" applyFill="1" applyBorder="1" applyAlignment="1">
      <alignment horizontal="justify" vertical="center" wrapText="1"/>
    </xf>
    <xf numFmtId="0" fontId="2" fillId="0" borderId="24" xfId="0" applyFont="1" applyBorder="1" applyAlignment="1">
      <alignment horizontal="justify" vertical="center" wrapText="1"/>
    </xf>
    <xf numFmtId="43" fontId="2" fillId="7" borderId="20" xfId="1" applyFont="1" applyFill="1" applyBorder="1" applyAlignment="1">
      <alignment horizontal="right"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2" fillId="0" borderId="26" xfId="0" applyFont="1" applyBorder="1" applyAlignment="1">
      <alignment vertical="center"/>
    </xf>
    <xf numFmtId="43" fontId="2" fillId="0" borderId="26" xfId="1" applyFont="1" applyBorder="1" applyAlignment="1">
      <alignment horizontal="right" vertical="center"/>
    </xf>
    <xf numFmtId="43" fontId="2" fillId="0" borderId="27" xfId="1" applyFont="1" applyBorder="1" applyAlignment="1">
      <alignment horizontal="right" vertical="center"/>
    </xf>
    <xf numFmtId="43" fontId="10" fillId="6" borderId="28" xfId="1" applyFont="1" applyFill="1" applyBorder="1" applyAlignment="1">
      <alignment horizontal="center" vertical="center" wrapText="1"/>
    </xf>
    <xf numFmtId="0" fontId="2" fillId="0" borderId="29" xfId="0" applyFont="1" applyBorder="1" applyAlignment="1">
      <alignment horizontal="justify" vertical="center"/>
    </xf>
    <xf numFmtId="0" fontId="20" fillId="0" borderId="0" xfId="0" applyFont="1" applyAlignment="1">
      <alignment horizontal="center" vertical="center"/>
    </xf>
    <xf numFmtId="2" fontId="21" fillId="6" borderId="10" xfId="0" applyNumberFormat="1" applyFont="1" applyFill="1" applyBorder="1" applyAlignment="1">
      <alignment horizontal="center" vertical="center" wrapText="1"/>
    </xf>
    <xf numFmtId="43" fontId="21" fillId="6" borderId="10" xfId="1" applyFont="1" applyFill="1" applyBorder="1" applyAlignment="1">
      <alignment horizontal="center" vertical="center" wrapText="1"/>
    </xf>
    <xf numFmtId="43" fontId="21" fillId="6" borderId="11" xfId="1" applyFont="1" applyFill="1" applyBorder="1" applyAlignment="1">
      <alignment horizontal="center" vertical="center" wrapText="1"/>
    </xf>
    <xf numFmtId="43" fontId="21" fillId="6" borderId="12" xfId="1" applyFont="1" applyFill="1" applyBorder="1" applyAlignment="1">
      <alignment horizontal="center" vertical="center" wrapText="1"/>
    </xf>
    <xf numFmtId="2" fontId="21" fillId="6" borderId="13" xfId="0" applyNumberFormat="1" applyFont="1" applyFill="1" applyBorder="1" applyAlignment="1">
      <alignment horizontal="center" vertical="center" wrapText="1"/>
    </xf>
    <xf numFmtId="2" fontId="21" fillId="6" borderId="11" xfId="0" applyNumberFormat="1" applyFont="1" applyFill="1" applyBorder="1" applyAlignment="1">
      <alignment horizontal="center" vertical="center" wrapText="1"/>
    </xf>
    <xf numFmtId="2" fontId="21" fillId="6" borderId="14" xfId="0" applyNumberFormat="1" applyFont="1" applyFill="1" applyBorder="1" applyAlignment="1">
      <alignment horizontal="center" vertical="center" wrapText="1"/>
    </xf>
    <xf numFmtId="0" fontId="20" fillId="0" borderId="0" xfId="0" applyFont="1" applyAlignment="1">
      <alignment vertical="center"/>
    </xf>
    <xf numFmtId="0" fontId="5" fillId="0" borderId="0" xfId="0" applyFont="1" applyAlignment="1">
      <alignment horizontal="center" vertical="center"/>
    </xf>
    <xf numFmtId="43" fontId="2" fillId="0" borderId="0" xfId="1" applyFont="1" applyAlignment="1">
      <alignment vertical="center"/>
    </xf>
    <xf numFmtId="43" fontId="2" fillId="0" borderId="0" xfId="1" applyFont="1" applyAlignment="1">
      <alignment horizontal="center" vertical="center"/>
    </xf>
    <xf numFmtId="0" fontId="2" fillId="0" borderId="0" xfId="0" applyFont="1" applyAlignment="1">
      <alignment horizontal="justify" vertical="center" wrapText="1"/>
    </xf>
    <xf numFmtId="164" fontId="2" fillId="0" borderId="0" xfId="0" applyNumberFormat="1" applyFont="1" applyAlignment="1">
      <alignment horizontal="center" vertical="center" wrapText="1"/>
    </xf>
    <xf numFmtId="0" fontId="2" fillId="0" borderId="0" xfId="0" applyFont="1" applyAlignment="1">
      <alignment horizontal="right" vertical="center"/>
    </xf>
    <xf numFmtId="0" fontId="10" fillId="6" borderId="9" xfId="0" applyFont="1" applyFill="1" applyBorder="1" applyAlignment="1">
      <alignment horizontal="center" vertical="center" wrapText="1"/>
    </xf>
    <xf numFmtId="43" fontId="10" fillId="6" borderId="10" xfId="1" applyFont="1" applyFill="1" applyBorder="1" applyAlignment="1">
      <alignment horizontal="center" vertical="center" wrapText="1"/>
    </xf>
    <xf numFmtId="0" fontId="8" fillId="6" borderId="12" xfId="2" applyFont="1" applyFill="1" applyBorder="1" applyAlignment="1">
      <alignment horizontal="center" vertical="center" wrapText="1"/>
    </xf>
    <xf numFmtId="0" fontId="22" fillId="0" borderId="15" xfId="0" applyFont="1" applyBorder="1" applyAlignment="1">
      <alignment vertical="center"/>
    </xf>
    <xf numFmtId="43" fontId="9" fillId="0" borderId="16" xfId="1" applyFont="1" applyBorder="1" applyAlignment="1">
      <alignment horizontal="center" vertical="center"/>
    </xf>
    <xf numFmtId="43" fontId="22" fillId="0" borderId="16" xfId="1" applyFont="1" applyBorder="1" applyAlignment="1">
      <alignment horizontal="center" vertical="center"/>
    </xf>
    <xf numFmtId="4" fontId="22" fillId="0" borderId="17" xfId="0" applyNumberFormat="1" applyFont="1" applyBorder="1" applyAlignment="1">
      <alignment horizontal="center" vertical="center"/>
    </xf>
    <xf numFmtId="2" fontId="10" fillId="0" borderId="0" xfId="0" applyNumberFormat="1" applyFont="1" applyAlignment="1">
      <alignment horizontal="center" vertical="center" wrapText="1"/>
    </xf>
    <xf numFmtId="43" fontId="2" fillId="0" borderId="0" xfId="0" applyNumberFormat="1" applyFont="1" applyAlignment="1">
      <alignment vertical="center"/>
    </xf>
    <xf numFmtId="0" fontId="22" fillId="0" borderId="21" xfId="0" applyFont="1" applyBorder="1" applyAlignment="1">
      <alignment vertical="center"/>
    </xf>
    <xf numFmtId="43" fontId="9" fillId="0" borderId="20" xfId="1" applyFont="1" applyBorder="1" applyAlignment="1">
      <alignment horizontal="center" vertical="center"/>
    </xf>
    <xf numFmtId="43" fontId="22" fillId="0" borderId="20" xfId="1" applyFont="1" applyBorder="1" applyAlignment="1">
      <alignment horizontal="center" vertical="center"/>
    </xf>
    <xf numFmtId="4" fontId="22" fillId="0" borderId="22" xfId="0" applyNumberFormat="1" applyFont="1" applyBorder="1" applyAlignment="1">
      <alignment horizontal="center" vertical="center"/>
    </xf>
    <xf numFmtId="0" fontId="22" fillId="0" borderId="25" xfId="0" applyFont="1" applyBorder="1" applyAlignment="1">
      <alignment vertical="center"/>
    </xf>
    <xf numFmtId="43" fontId="9" fillId="0" borderId="26" xfId="1" applyFont="1" applyBorder="1" applyAlignment="1">
      <alignment horizontal="center" vertical="center"/>
    </xf>
    <xf numFmtId="43" fontId="22" fillId="0" borderId="26" xfId="1" applyFont="1" applyBorder="1" applyAlignment="1">
      <alignment horizontal="center" vertical="center"/>
    </xf>
    <xf numFmtId="4" fontId="22" fillId="0" borderId="27" xfId="0" applyNumberFormat="1" applyFont="1" applyBorder="1" applyAlignment="1">
      <alignment horizontal="center" vertical="center"/>
    </xf>
    <xf numFmtId="0" fontId="23" fillId="0" borderId="0" xfId="0" applyFont="1" applyAlignment="1">
      <alignment horizontal="center" vertical="center"/>
    </xf>
    <xf numFmtId="2" fontId="21" fillId="0" borderId="0" xfId="0" applyNumberFormat="1" applyFont="1" applyAlignment="1">
      <alignment horizontal="center" vertical="center" wrapText="1"/>
    </xf>
    <xf numFmtId="43" fontId="20" fillId="0" borderId="0" xfId="0" applyNumberFormat="1" applyFont="1" applyAlignment="1">
      <alignment vertical="center"/>
    </xf>
    <xf numFmtId="43" fontId="0" fillId="0" borderId="0" xfId="1" applyFont="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4" fillId="0" borderId="0" xfId="0" applyFont="1" applyAlignment="1">
      <alignment vertical="center"/>
    </xf>
    <xf numFmtId="43" fontId="24" fillId="0" borderId="0" xfId="1" applyFont="1" applyAlignment="1">
      <alignment vertical="center"/>
    </xf>
    <xf numFmtId="2" fontId="24" fillId="0" borderId="0" xfId="0" applyNumberFormat="1" applyFont="1" applyAlignment="1">
      <alignment vertical="center"/>
    </xf>
    <xf numFmtId="2" fontId="24" fillId="0" borderId="0" xfId="0" applyNumberFormat="1" applyFont="1" applyAlignment="1">
      <alignment horizontal="center" vertical="center"/>
    </xf>
    <xf numFmtId="0" fontId="0" fillId="0" borderId="0" xfId="0" applyAlignment="1">
      <alignment vertical="center"/>
    </xf>
    <xf numFmtId="0" fontId="2" fillId="0" borderId="0" xfId="0" applyFont="1" applyAlignment="1">
      <alignment horizontal="center" vertical="center" wrapText="1"/>
    </xf>
    <xf numFmtId="43" fontId="0" fillId="0" borderId="0" xfId="1" applyFont="1" applyAlignment="1">
      <alignment horizontal="center" vertical="center"/>
    </xf>
    <xf numFmtId="0" fontId="0" fillId="0" borderId="0" xfId="0" applyAlignment="1">
      <alignment horizontal="justify" vertical="center" wrapText="1"/>
    </xf>
    <xf numFmtId="0" fontId="4" fillId="2" borderId="0" xfId="0" applyFont="1" applyFill="1" applyAlignment="1">
      <alignment horizontal="left" vertical="center"/>
    </xf>
    <xf numFmtId="3" fontId="2" fillId="2" borderId="0" xfId="0" applyNumberFormat="1" applyFont="1" applyFill="1" applyAlignment="1">
      <alignment horizontal="justify" vertical="center" wrapText="1"/>
    </xf>
    <xf numFmtId="2" fontId="9" fillId="0" borderId="16" xfId="0" applyNumberFormat="1" applyFont="1" applyBorder="1" applyAlignment="1">
      <alignment horizontal="right"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7" xfId="2" applyFont="1" applyBorder="1" applyAlignment="1">
      <alignment horizontal="justify" vertical="center"/>
    </xf>
    <xf numFmtId="2" fontId="9" fillId="0" borderId="20" xfId="0" applyNumberFormat="1" applyFont="1" applyBorder="1" applyAlignment="1">
      <alignment horizontal="right" vertical="center"/>
    </xf>
    <xf numFmtId="0" fontId="9" fillId="0" borderId="20" xfId="2" applyFont="1" applyBorder="1" applyAlignment="1">
      <alignment horizontal="center" vertical="center"/>
    </xf>
    <xf numFmtId="0" fontId="9" fillId="0" borderId="22" xfId="2" applyFont="1" applyBorder="1" applyAlignment="1">
      <alignment horizontal="center" vertical="center"/>
    </xf>
    <xf numFmtId="0" fontId="9" fillId="0" borderId="22" xfId="2" applyFont="1" applyBorder="1" applyAlignment="1">
      <alignment horizontal="justify" vertical="center"/>
    </xf>
    <xf numFmtId="2" fontId="9" fillId="0" borderId="20" xfId="0" applyNumberFormat="1" applyFont="1" applyBorder="1" applyAlignment="1">
      <alignment horizontal="right" vertical="center" wrapText="1"/>
    </xf>
    <xf numFmtId="2" fontId="12" fillId="0" borderId="20" xfId="0" applyNumberFormat="1" applyFont="1" applyBorder="1" applyAlignment="1">
      <alignment horizontal="right" vertical="center" wrapText="1"/>
    </xf>
    <xf numFmtId="2" fontId="2" fillId="0" borderId="20" xfId="0" applyNumberFormat="1" applyFont="1" applyBorder="1" applyAlignment="1">
      <alignment horizontal="right" vertical="center"/>
    </xf>
    <xf numFmtId="164" fontId="2" fillId="0" borderId="22" xfId="0" applyNumberFormat="1" applyFont="1" applyBorder="1" applyAlignment="1">
      <alignment horizontal="center" vertical="center"/>
    </xf>
    <xf numFmtId="3" fontId="2" fillId="0" borderId="22" xfId="0" applyNumberFormat="1" applyFont="1" applyBorder="1" applyAlignment="1">
      <alignment horizontal="justify" vertical="center"/>
    </xf>
    <xf numFmtId="2" fontId="2" fillId="0" borderId="20" xfId="4" applyNumberFormat="1" applyFont="1" applyBorder="1" applyAlignment="1">
      <alignment horizontal="right" vertical="center"/>
    </xf>
    <xf numFmtId="0" fontId="2" fillId="0" borderId="22" xfId="0" applyFont="1" applyBorder="1" applyAlignment="1">
      <alignment horizontal="justify" vertical="center"/>
    </xf>
    <xf numFmtId="0" fontId="9" fillId="2" borderId="24" xfId="3" applyFont="1" applyFill="1" applyBorder="1" applyAlignment="1">
      <alignment horizontal="justify" vertical="center"/>
    </xf>
    <xf numFmtId="2" fontId="2" fillId="2" borderId="20" xfId="4" applyNumberFormat="1" applyFont="1" applyFill="1" applyBorder="1" applyAlignment="1">
      <alignment horizontal="right" vertical="center"/>
    </xf>
    <xf numFmtId="0" fontId="2" fillId="0" borderId="22" xfId="0" applyFont="1" applyBorder="1" applyAlignment="1">
      <alignment horizontal="justify" vertical="center" wrapText="1"/>
    </xf>
    <xf numFmtId="3" fontId="2" fillId="0" borderId="20" xfId="4" applyNumberFormat="1" applyFont="1" applyBorder="1" applyAlignment="1">
      <alignment horizontal="center" vertical="center"/>
    </xf>
    <xf numFmtId="3" fontId="2" fillId="0" borderId="22" xfId="4" applyNumberFormat="1" applyFont="1" applyBorder="1" applyAlignment="1">
      <alignment horizontal="center" vertical="center"/>
    </xf>
    <xf numFmtId="0" fontId="9" fillId="2" borderId="20" xfId="3" applyFont="1" applyFill="1" applyBorder="1" applyAlignment="1">
      <alignment horizontal="center" vertical="center"/>
    </xf>
    <xf numFmtId="0" fontId="9" fillId="2" borderId="22" xfId="3" applyFont="1" applyFill="1" applyBorder="1" applyAlignment="1">
      <alignment horizontal="center" vertical="center"/>
    </xf>
    <xf numFmtId="3" fontId="2" fillId="0" borderId="22" xfId="0" applyNumberFormat="1" applyFont="1" applyBorder="1" applyAlignment="1">
      <alignment horizontal="justify" vertical="center" wrapText="1"/>
    </xf>
    <xf numFmtId="2" fontId="2" fillId="2" borderId="20" xfId="4" applyNumberFormat="1" applyFont="1" applyFill="1" applyBorder="1" applyAlignment="1">
      <alignment horizontal="right" vertical="center" wrapText="1"/>
    </xf>
    <xf numFmtId="2" fontId="2" fillId="2" borderId="20" xfId="0" applyNumberFormat="1" applyFont="1" applyFill="1" applyBorder="1" applyAlignment="1">
      <alignment horizontal="right" vertical="center"/>
    </xf>
    <xf numFmtId="43" fontId="2" fillId="0" borderId="22" xfId="1" applyFont="1" applyBorder="1" applyAlignment="1" applyProtection="1">
      <alignment horizontal="right" vertical="center"/>
    </xf>
    <xf numFmtId="2" fontId="18" fillId="2" borderId="20" xfId="5" applyNumberFormat="1" applyFont="1" applyFill="1" applyBorder="1" applyAlignment="1">
      <alignment horizontal="right" vertical="center" wrapText="1"/>
    </xf>
    <xf numFmtId="164" fontId="2" fillId="2" borderId="20" xfId="0" applyNumberFormat="1" applyFont="1" applyFill="1" applyBorder="1" applyAlignment="1">
      <alignment horizontal="center" vertical="center"/>
    </xf>
    <xf numFmtId="164" fontId="2" fillId="2" borderId="22" xfId="0" applyNumberFormat="1" applyFont="1" applyFill="1" applyBorder="1" applyAlignment="1">
      <alignment horizontal="center" vertical="center"/>
    </xf>
    <xf numFmtId="0" fontId="9" fillId="2" borderId="22" xfId="3" applyFont="1" applyFill="1" applyBorder="1" applyAlignment="1">
      <alignment horizontal="justify" vertical="center"/>
    </xf>
    <xf numFmtId="0" fontId="2" fillId="2" borderId="22" xfId="0" applyFont="1" applyFill="1" applyBorder="1" applyAlignment="1">
      <alignment horizontal="justify" vertical="center"/>
    </xf>
    <xf numFmtId="43" fontId="2" fillId="2" borderId="22" xfId="1" applyFont="1" applyFill="1" applyBorder="1" applyAlignment="1" applyProtection="1">
      <alignment horizontal="right" vertical="center"/>
    </xf>
    <xf numFmtId="2" fontId="2" fillId="0" borderId="26" xfId="0" applyNumberFormat="1" applyFont="1" applyBorder="1" applyAlignment="1">
      <alignment horizontal="right" vertical="center"/>
    </xf>
    <xf numFmtId="0" fontId="9" fillId="2" borderId="29" xfId="3" applyFont="1" applyFill="1" applyBorder="1" applyAlignment="1">
      <alignment horizontal="justify" vertical="center"/>
    </xf>
    <xf numFmtId="164" fontId="2" fillId="0" borderId="26" xfId="0" applyNumberFormat="1" applyFont="1" applyBorder="1" applyAlignment="1">
      <alignment horizontal="center" vertical="center"/>
    </xf>
    <xf numFmtId="164" fontId="2" fillId="0" borderId="27" xfId="0" applyNumberFormat="1" applyFont="1" applyBorder="1" applyAlignment="1">
      <alignment horizontal="center" vertical="center"/>
    </xf>
    <xf numFmtId="0" fontId="2" fillId="0" borderId="27" xfId="0" applyFont="1" applyBorder="1" applyAlignment="1">
      <alignment horizontal="justify" vertical="center"/>
    </xf>
    <xf numFmtId="3" fontId="2" fillId="0" borderId="0" xfId="0" applyNumberFormat="1" applyFont="1" applyAlignment="1">
      <alignment vertical="center"/>
    </xf>
    <xf numFmtId="0" fontId="8" fillId="6" borderId="10" xfId="0" applyFont="1" applyFill="1" applyBorder="1" applyAlignment="1">
      <alignment horizontal="center" vertical="center" wrapText="1"/>
    </xf>
    <xf numFmtId="0" fontId="10" fillId="6" borderId="10" xfId="0" applyFont="1" applyFill="1" applyBorder="1" applyAlignment="1">
      <alignment horizontal="center" vertical="center" wrapText="1"/>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43" fontId="22" fillId="0" borderId="17" xfId="1" applyFont="1" applyBorder="1" applyAlignment="1">
      <alignment horizontal="center" vertical="center"/>
    </xf>
    <xf numFmtId="49" fontId="9" fillId="0" borderId="20" xfId="0" applyNumberFormat="1" applyFont="1" applyBorder="1" applyAlignment="1">
      <alignment horizontal="center" vertical="center"/>
    </xf>
    <xf numFmtId="0" fontId="9" fillId="0" borderId="20" xfId="0" applyFont="1" applyBorder="1" applyAlignment="1">
      <alignment horizontal="center" vertical="center"/>
    </xf>
    <xf numFmtId="43" fontId="22" fillId="0" borderId="22" xfId="1" applyFont="1" applyBorder="1" applyAlignment="1">
      <alignment horizontal="center" vertical="center"/>
    </xf>
    <xf numFmtId="49" fontId="9" fillId="0" borderId="26" xfId="0" applyNumberFormat="1" applyFont="1" applyBorder="1" applyAlignment="1">
      <alignment horizontal="center" vertical="center"/>
    </xf>
    <xf numFmtId="0" fontId="9" fillId="0" borderId="26" xfId="0" applyFont="1" applyBorder="1" applyAlignment="1">
      <alignment horizontal="center" vertical="center"/>
    </xf>
    <xf numFmtId="43" fontId="22" fillId="0" borderId="27" xfId="1" applyFont="1" applyBorder="1" applyAlignment="1">
      <alignment horizontal="center" vertical="center"/>
    </xf>
    <xf numFmtId="0" fontId="2" fillId="0" borderId="0" xfId="6" applyAlignment="1">
      <alignment horizontal="center" vertical="center"/>
    </xf>
    <xf numFmtId="0" fontId="3" fillId="2" borderId="0" xfId="6" applyFont="1" applyFill="1" applyAlignment="1">
      <alignment vertical="center"/>
    </xf>
    <xf numFmtId="0" fontId="2" fillId="2" borderId="0" xfId="6" applyFill="1" applyAlignment="1">
      <alignment horizontal="center" vertical="center"/>
    </xf>
    <xf numFmtId="0" fontId="4" fillId="2" borderId="0" xfId="6" applyFont="1" applyFill="1" applyAlignment="1">
      <alignment horizontal="left" vertical="center"/>
    </xf>
    <xf numFmtId="43" fontId="28" fillId="2" borderId="0" xfId="1" applyFont="1" applyFill="1" applyAlignment="1">
      <alignment horizontal="left" vertical="center"/>
    </xf>
    <xf numFmtId="2" fontId="2" fillId="2" borderId="0" xfId="6" applyNumberFormat="1" applyFill="1" applyAlignment="1">
      <alignment horizontal="justify" vertical="center" wrapText="1"/>
    </xf>
    <xf numFmtId="2" fontId="29" fillId="2" borderId="0" xfId="6" applyNumberFormat="1" applyFont="1" applyFill="1" applyAlignment="1">
      <alignment horizontal="center" vertical="center" wrapText="1"/>
    </xf>
    <xf numFmtId="0" fontId="2" fillId="0" borderId="0" xfId="6" applyAlignment="1">
      <alignment horizontal="center" vertical="center" wrapText="1"/>
    </xf>
    <xf numFmtId="0" fontId="2" fillId="0" borderId="0" xfId="6" applyAlignment="1">
      <alignment horizontal="left" vertical="top" wrapText="1"/>
    </xf>
    <xf numFmtId="0" fontId="2" fillId="0" borderId="0" xfId="6" applyAlignment="1">
      <alignment vertical="center"/>
    </xf>
    <xf numFmtId="0" fontId="2" fillId="0" borderId="0" xfId="6" applyAlignment="1">
      <alignment horizontal="left" vertical="top"/>
    </xf>
    <xf numFmtId="0" fontId="5" fillId="2" borderId="0" xfId="6" applyFont="1" applyFill="1" applyAlignment="1">
      <alignment horizontal="justify" vertical="center" wrapText="1"/>
    </xf>
    <xf numFmtId="3" fontId="2" fillId="2" borderId="0" xfId="6" applyNumberFormat="1" applyFill="1" applyAlignment="1">
      <alignment horizontal="justify" vertical="center" wrapText="1"/>
    </xf>
    <xf numFmtId="43" fontId="17" fillId="2" borderId="0" xfId="1" applyFont="1" applyFill="1" applyAlignment="1">
      <alignment horizontal="justify" vertical="center" wrapText="1"/>
    </xf>
    <xf numFmtId="0" fontId="2" fillId="2" borderId="0" xfId="6" applyFill="1" applyAlignment="1">
      <alignment horizontal="justify" vertical="center" wrapText="1"/>
    </xf>
    <xf numFmtId="0" fontId="29" fillId="2" borderId="0" xfId="6" applyFont="1" applyFill="1" applyAlignment="1">
      <alignment horizontal="center" vertical="center" wrapText="1"/>
    </xf>
    <xf numFmtId="3" fontId="29" fillId="4" borderId="8" xfId="6" applyNumberFormat="1" applyFont="1" applyFill="1" applyBorder="1" applyAlignment="1">
      <alignment horizontal="center" vertical="center" wrapText="1"/>
    </xf>
    <xf numFmtId="0" fontId="8" fillId="6" borderId="30" xfId="2" applyFont="1" applyFill="1" applyBorder="1" applyAlignment="1">
      <alignment horizontal="center" vertical="center" wrapText="1"/>
    </xf>
    <xf numFmtId="0" fontId="8" fillId="6" borderId="31" xfId="2" applyFont="1" applyFill="1" applyBorder="1" applyAlignment="1">
      <alignment horizontal="center" vertical="center" wrapText="1"/>
    </xf>
    <xf numFmtId="43" fontId="8" fillId="6" borderId="31" xfId="1" applyFont="1" applyFill="1" applyBorder="1" applyAlignment="1">
      <alignment horizontal="center" vertical="center" wrapText="1"/>
    </xf>
    <xf numFmtId="43" fontId="19" fillId="6" borderId="32" xfId="1" applyFont="1" applyFill="1" applyBorder="1" applyAlignment="1">
      <alignment horizontal="center" vertical="center" wrapText="1"/>
    </xf>
    <xf numFmtId="43" fontId="8" fillId="6" borderId="33" xfId="1" applyFont="1" applyFill="1" applyBorder="1" applyAlignment="1">
      <alignment horizontal="center" vertical="center" wrapText="1"/>
    </xf>
    <xf numFmtId="0" fontId="8" fillId="6" borderId="32" xfId="2" applyFont="1" applyFill="1" applyBorder="1" applyAlignment="1">
      <alignment horizontal="left" vertical="top" wrapText="1"/>
    </xf>
    <xf numFmtId="0" fontId="8" fillId="6" borderId="34" xfId="2" applyFont="1" applyFill="1" applyBorder="1" applyAlignment="1">
      <alignment horizontal="center" vertical="center" wrapText="1"/>
    </xf>
    <xf numFmtId="0" fontId="8" fillId="6" borderId="35" xfId="2" applyFont="1" applyFill="1" applyBorder="1" applyAlignment="1">
      <alignment horizontal="left" vertical="top" wrapText="1"/>
    </xf>
    <xf numFmtId="0" fontId="5" fillId="0" borderId="19" xfId="6" applyFont="1" applyBorder="1" applyAlignment="1">
      <alignment horizontal="center" vertical="center"/>
    </xf>
    <xf numFmtId="0" fontId="9" fillId="0" borderId="16" xfId="6" applyFont="1" applyBorder="1" applyAlignment="1">
      <alignment vertical="center"/>
    </xf>
    <xf numFmtId="2" fontId="9" fillId="0" borderId="16" xfId="6" applyNumberFormat="1" applyFont="1" applyBorder="1" applyAlignment="1">
      <alignment horizontal="right" vertical="center"/>
    </xf>
    <xf numFmtId="43" fontId="17" fillId="0" borderId="17" xfId="1" applyFont="1" applyFill="1" applyBorder="1" applyAlignment="1">
      <alignment horizontal="right" vertical="center" wrapText="1"/>
    </xf>
    <xf numFmtId="0" fontId="29" fillId="0" borderId="19" xfId="2" applyFont="1" applyBorder="1" applyAlignment="1">
      <alignment horizontal="center" vertical="center" wrapText="1"/>
    </xf>
    <xf numFmtId="0" fontId="9" fillId="0" borderId="16" xfId="2" applyFont="1" applyBorder="1" applyAlignment="1">
      <alignment horizontal="center" vertical="center" wrapText="1"/>
    </xf>
    <xf numFmtId="0" fontId="9" fillId="0" borderId="17" xfId="2" applyFont="1" applyBorder="1" applyAlignment="1">
      <alignment horizontal="left" vertical="top" wrapText="1"/>
    </xf>
    <xf numFmtId="0" fontId="9" fillId="0" borderId="17" xfId="2" applyFont="1" applyBorder="1" applyAlignment="1">
      <alignment horizontal="justify" vertical="center" wrapText="1"/>
    </xf>
    <xf numFmtId="0" fontId="2" fillId="0" borderId="20" xfId="6" applyBorder="1" applyAlignment="1">
      <alignment horizontal="left" vertical="top" wrapText="1"/>
    </xf>
    <xf numFmtId="0" fontId="5" fillId="0" borderId="24" xfId="6" applyFont="1" applyBorder="1" applyAlignment="1">
      <alignment horizontal="center" vertical="center"/>
    </xf>
    <xf numFmtId="0" fontId="9" fillId="0" borderId="20" xfId="6" applyFont="1" applyBorder="1" applyAlignment="1">
      <alignment vertical="center"/>
    </xf>
    <xf numFmtId="2" fontId="9" fillId="0" borderId="20" xfId="6" applyNumberFormat="1" applyFont="1" applyBorder="1" applyAlignment="1">
      <alignment horizontal="right" vertical="center"/>
    </xf>
    <xf numFmtId="43" fontId="17" fillId="0" borderId="22" xfId="1" applyFont="1" applyFill="1" applyBorder="1" applyAlignment="1">
      <alignment horizontal="right" vertical="center" wrapText="1"/>
    </xf>
    <xf numFmtId="0" fontId="9" fillId="0" borderId="20" xfId="6" applyFont="1" applyBorder="1" applyAlignment="1">
      <alignment vertical="center" wrapText="1"/>
    </xf>
    <xf numFmtId="2" fontId="9" fillId="0" borderId="20" xfId="6" applyNumberFormat="1" applyFont="1" applyBorder="1" applyAlignment="1">
      <alignment horizontal="right" vertical="center" wrapText="1"/>
    </xf>
    <xf numFmtId="0" fontId="12" fillId="0" borderId="20" xfId="6" applyFont="1" applyBorder="1" applyAlignment="1">
      <alignment vertical="center" wrapText="1"/>
    </xf>
    <xf numFmtId="2" fontId="12" fillId="0" borderId="20" xfId="6" applyNumberFormat="1" applyFont="1" applyBorder="1" applyAlignment="1">
      <alignment horizontal="right" vertical="center" wrapText="1"/>
    </xf>
    <xf numFmtId="0" fontId="2" fillId="0" borderId="20" xfId="6" applyBorder="1" applyAlignment="1">
      <alignment vertical="center"/>
    </xf>
    <xf numFmtId="2" fontId="2" fillId="0" borderId="20" xfId="6" applyNumberFormat="1" applyBorder="1" applyAlignment="1">
      <alignment horizontal="right" vertical="center"/>
    </xf>
    <xf numFmtId="43" fontId="17" fillId="0" borderId="22" xfId="1" applyFont="1" applyFill="1" applyBorder="1" applyAlignment="1">
      <alignment horizontal="right" vertical="center"/>
    </xf>
    <xf numFmtId="164" fontId="2" fillId="0" borderId="20" xfId="6" applyNumberFormat="1" applyBorder="1" applyAlignment="1">
      <alignment horizontal="center" vertical="center"/>
    </xf>
    <xf numFmtId="164" fontId="2" fillId="0" borderId="22" xfId="6" applyNumberFormat="1" applyBorder="1" applyAlignment="1">
      <alignment horizontal="left" vertical="top"/>
    </xf>
    <xf numFmtId="3" fontId="2" fillId="0" borderId="22" xfId="6" applyNumberFormat="1" applyBorder="1" applyAlignment="1">
      <alignment horizontal="justify" vertical="center"/>
    </xf>
    <xf numFmtId="0" fontId="2" fillId="0" borderId="20" xfId="6" applyBorder="1" applyAlignment="1">
      <alignment horizontal="left" vertical="top"/>
    </xf>
    <xf numFmtId="2" fontId="2" fillId="0" borderId="20" xfId="7" applyNumberFormat="1" applyFont="1" applyFill="1" applyBorder="1" applyAlignment="1">
      <alignment horizontal="right" vertical="center"/>
    </xf>
    <xf numFmtId="3" fontId="2" fillId="0" borderId="22" xfId="6" applyNumberFormat="1" applyBorder="1" applyAlignment="1">
      <alignment horizontal="justify" vertical="center" wrapText="1"/>
    </xf>
    <xf numFmtId="2" fontId="2" fillId="0" borderId="20" xfId="7" applyNumberFormat="1" applyFont="1" applyBorder="1" applyAlignment="1">
      <alignment horizontal="right" vertical="center"/>
    </xf>
    <xf numFmtId="0" fontId="2" fillId="0" borderId="22" xfId="6" applyBorder="1" applyAlignment="1">
      <alignment horizontal="justify" vertical="center" wrapText="1"/>
    </xf>
    <xf numFmtId="0" fontId="17" fillId="0" borderId="20" xfId="6" applyFont="1" applyBorder="1" applyAlignment="1">
      <alignment horizontal="left" vertical="top" wrapText="1"/>
    </xf>
    <xf numFmtId="43" fontId="2" fillId="0" borderId="20" xfId="1" applyFont="1" applyFill="1" applyBorder="1" applyAlignment="1">
      <alignment horizontal="right" vertical="center"/>
    </xf>
    <xf numFmtId="0" fontId="2" fillId="0" borderId="20" xfId="6" applyBorder="1" applyAlignment="1">
      <alignment vertical="center" wrapText="1"/>
    </xf>
    <xf numFmtId="0" fontId="9" fillId="0" borderId="17" xfId="2" applyFont="1" applyBorder="1" applyAlignment="1">
      <alignment horizontal="left" vertical="top"/>
    </xf>
    <xf numFmtId="0" fontId="2" fillId="2" borderId="20" xfId="6" applyFill="1" applyBorder="1" applyAlignment="1">
      <alignment vertical="center"/>
    </xf>
    <xf numFmtId="2" fontId="2" fillId="2" borderId="20" xfId="7" applyNumberFormat="1" applyFont="1" applyFill="1" applyBorder="1" applyAlignment="1">
      <alignment horizontal="right" vertical="center"/>
    </xf>
    <xf numFmtId="0" fontId="2" fillId="0" borderId="22" xfId="6" applyBorder="1" applyAlignment="1">
      <alignment horizontal="justify" vertical="center"/>
    </xf>
    <xf numFmtId="0" fontId="9" fillId="2" borderId="20" xfId="8" applyFont="1" applyFill="1" applyBorder="1" applyAlignment="1">
      <alignment horizontal="center" vertical="center" wrapText="1"/>
    </xf>
    <xf numFmtId="0" fontId="9" fillId="2" borderId="22" xfId="8" applyFont="1" applyFill="1" applyBorder="1" applyAlignment="1">
      <alignment horizontal="justify" vertical="center" wrapText="1"/>
    </xf>
    <xf numFmtId="0" fontId="5" fillId="7" borderId="24" xfId="6" applyFont="1" applyFill="1" applyBorder="1" applyAlignment="1">
      <alignment horizontal="center" vertical="center"/>
    </xf>
    <xf numFmtId="164" fontId="2" fillId="0" borderId="20" xfId="6" applyNumberFormat="1" applyBorder="1" applyAlignment="1">
      <alignment horizontal="center" vertical="center" wrapText="1"/>
    </xf>
    <xf numFmtId="0" fontId="5" fillId="0" borderId="24" xfId="6" applyFont="1" applyBorder="1" applyAlignment="1">
      <alignment horizontal="center" vertical="center" wrapText="1"/>
    </xf>
    <xf numFmtId="43" fontId="2" fillId="0" borderId="20" xfId="1" applyFont="1" applyFill="1" applyBorder="1" applyAlignment="1">
      <alignment horizontal="right" vertical="center" wrapText="1"/>
    </xf>
    <xf numFmtId="2" fontId="2" fillId="0" borderId="20" xfId="7" applyNumberFormat="1" applyFont="1" applyFill="1" applyBorder="1" applyAlignment="1">
      <alignment horizontal="right" vertical="center" wrapText="1"/>
    </xf>
    <xf numFmtId="0" fontId="2" fillId="2" borderId="20" xfId="6" applyFill="1" applyBorder="1" applyAlignment="1">
      <alignment vertical="center" wrapText="1"/>
    </xf>
    <xf numFmtId="2" fontId="2" fillId="2" borderId="20" xfId="7" applyNumberFormat="1" applyFont="1" applyFill="1" applyBorder="1" applyAlignment="1">
      <alignment horizontal="right" vertical="center" wrapText="1"/>
    </xf>
    <xf numFmtId="0" fontId="2" fillId="0" borderId="22" xfId="6" applyBorder="1" applyAlignment="1">
      <alignment horizontal="left" vertical="top"/>
    </xf>
    <xf numFmtId="0" fontId="30" fillId="0" borderId="0" xfId="0" applyFont="1" applyAlignment="1">
      <alignment horizontal="justify" vertical="center"/>
    </xf>
    <xf numFmtId="0" fontId="31" fillId="0" borderId="0" xfId="0" applyFont="1" applyAlignment="1">
      <alignment horizontal="center" vertical="center"/>
    </xf>
    <xf numFmtId="0" fontId="2" fillId="0" borderId="15" xfId="2" applyBorder="1" applyAlignment="1">
      <alignment horizontal="justify" vertical="center" wrapText="1"/>
    </xf>
    <xf numFmtId="2" fontId="2" fillId="2" borderId="20" xfId="6" applyNumberFormat="1" applyFill="1" applyBorder="1" applyAlignment="1">
      <alignment horizontal="right" vertical="center"/>
    </xf>
    <xf numFmtId="0" fontId="16" fillId="0" borderId="24" xfId="6" applyFont="1" applyBorder="1" applyAlignment="1">
      <alignment horizontal="center" vertical="center"/>
    </xf>
    <xf numFmtId="0" fontId="16" fillId="0" borderId="20" xfId="6" applyFont="1" applyBorder="1" applyAlignment="1">
      <alignment vertical="center"/>
    </xf>
    <xf numFmtId="0" fontId="17" fillId="0" borderId="24" xfId="6" applyFont="1" applyBorder="1" applyAlignment="1">
      <alignment vertical="center"/>
    </xf>
    <xf numFmtId="2" fontId="18" fillId="2" borderId="20" xfId="9" applyNumberFormat="1" applyFont="1" applyFill="1" applyBorder="1" applyAlignment="1">
      <alignment horizontal="right" vertical="center" wrapText="1"/>
    </xf>
    <xf numFmtId="164" fontId="2" fillId="2" borderId="20" xfId="6" applyNumberFormat="1" applyFill="1" applyBorder="1" applyAlignment="1">
      <alignment horizontal="center" vertical="center"/>
    </xf>
    <xf numFmtId="0" fontId="16" fillId="2" borderId="24" xfId="6" applyFont="1" applyFill="1" applyBorder="1" applyAlignment="1">
      <alignment horizontal="center" vertical="center"/>
    </xf>
    <xf numFmtId="0" fontId="16" fillId="2" borderId="20" xfId="6" applyFont="1" applyFill="1" applyBorder="1" applyAlignment="1">
      <alignment vertical="center"/>
    </xf>
    <xf numFmtId="0" fontId="2" fillId="2" borderId="22" xfId="6" applyFill="1" applyBorder="1" applyAlignment="1">
      <alignment horizontal="justify" vertical="center"/>
    </xf>
    <xf numFmtId="0" fontId="5" fillId="2" borderId="24" xfId="6" applyFont="1" applyFill="1" applyBorder="1" applyAlignment="1">
      <alignment horizontal="center" vertical="center"/>
    </xf>
    <xf numFmtId="0" fontId="2" fillId="2" borderId="20" xfId="6" applyFill="1" applyBorder="1" applyAlignment="1">
      <alignment horizontal="justify" vertical="center" wrapText="1"/>
    </xf>
    <xf numFmtId="0" fontId="5" fillId="0" borderId="29" xfId="6" applyFont="1" applyBorder="1" applyAlignment="1">
      <alignment horizontal="center" vertical="center"/>
    </xf>
    <xf numFmtId="0" fontId="2" fillId="0" borderId="26" xfId="6" applyBorder="1" applyAlignment="1">
      <alignment vertical="center"/>
    </xf>
    <xf numFmtId="2" fontId="2" fillId="0" borderId="26" xfId="6" applyNumberFormat="1" applyBorder="1" applyAlignment="1">
      <alignment horizontal="right" vertical="center"/>
    </xf>
    <xf numFmtId="43" fontId="17" fillId="0" borderId="27" xfId="1" applyFont="1" applyFill="1" applyBorder="1" applyAlignment="1">
      <alignment horizontal="right" vertical="center"/>
    </xf>
    <xf numFmtId="0" fontId="29" fillId="0" borderId="36" xfId="2" applyFont="1" applyBorder="1" applyAlignment="1">
      <alignment horizontal="center" vertical="center" wrapText="1"/>
    </xf>
    <xf numFmtId="164" fontId="2" fillId="0" borderId="26" xfId="6" applyNumberFormat="1" applyBorder="1" applyAlignment="1">
      <alignment horizontal="center" vertical="center"/>
    </xf>
    <xf numFmtId="164" fontId="2" fillId="0" borderId="27" xfId="6" applyNumberFormat="1" applyBorder="1" applyAlignment="1">
      <alignment horizontal="left" vertical="top"/>
    </xf>
    <xf numFmtId="0" fontId="2" fillId="0" borderId="27" xfId="6" applyBorder="1" applyAlignment="1">
      <alignment horizontal="justify" vertical="center"/>
    </xf>
    <xf numFmtId="0" fontId="20" fillId="0" borderId="0" xfId="6" applyFont="1" applyAlignment="1">
      <alignment horizontal="center" vertical="center"/>
    </xf>
    <xf numFmtId="2" fontId="21" fillId="6" borderId="31" xfId="6" applyNumberFormat="1" applyFont="1" applyFill="1" applyBorder="1" applyAlignment="1">
      <alignment horizontal="center" vertical="center" wrapText="1"/>
    </xf>
    <xf numFmtId="43" fontId="21" fillId="6" borderId="31" xfId="1" applyFont="1" applyFill="1" applyBorder="1" applyAlignment="1">
      <alignment horizontal="center" vertical="center" wrapText="1"/>
    </xf>
    <xf numFmtId="43" fontId="32" fillId="6" borderId="32" xfId="1" applyFont="1" applyFill="1" applyBorder="1" applyAlignment="1">
      <alignment horizontal="center" vertical="center" wrapText="1"/>
    </xf>
    <xf numFmtId="43" fontId="21" fillId="6" borderId="33" xfId="1" applyFont="1" applyFill="1" applyBorder="1" applyAlignment="1">
      <alignment horizontal="center" vertical="center" wrapText="1"/>
    </xf>
    <xf numFmtId="2" fontId="21" fillId="6" borderId="30" xfId="6" applyNumberFormat="1" applyFont="1" applyFill="1" applyBorder="1" applyAlignment="1">
      <alignment horizontal="center" vertical="center" wrapText="1"/>
    </xf>
    <xf numFmtId="2" fontId="29" fillId="6" borderId="30" xfId="6" applyNumberFormat="1" applyFont="1" applyFill="1" applyBorder="1" applyAlignment="1">
      <alignment horizontal="center" vertical="center" wrapText="1"/>
    </xf>
    <xf numFmtId="2" fontId="21" fillId="6" borderId="32" xfId="6" applyNumberFormat="1" applyFont="1" applyFill="1" applyBorder="1" applyAlignment="1">
      <alignment horizontal="left" vertical="top" wrapText="1"/>
    </xf>
    <xf numFmtId="2" fontId="21" fillId="6" borderId="34" xfId="6" applyNumberFormat="1" applyFont="1" applyFill="1" applyBorder="1" applyAlignment="1">
      <alignment horizontal="center" vertical="center" wrapText="1"/>
    </xf>
    <xf numFmtId="2" fontId="21" fillId="6" borderId="34" xfId="6" applyNumberFormat="1" applyFont="1" applyFill="1" applyBorder="1" applyAlignment="1">
      <alignment horizontal="left" vertical="top" wrapText="1"/>
    </xf>
    <xf numFmtId="0" fontId="20" fillId="0" borderId="0" xfId="6" applyFont="1" applyAlignment="1">
      <alignment vertical="center"/>
    </xf>
    <xf numFmtId="0" fontId="5" fillId="0" borderId="0" xfId="6" applyFont="1" applyAlignment="1">
      <alignment horizontal="center" vertical="center"/>
    </xf>
    <xf numFmtId="3" fontId="2" fillId="0" borderId="0" xfId="6" applyNumberFormat="1" applyAlignment="1">
      <alignment vertical="center"/>
    </xf>
    <xf numFmtId="43" fontId="17" fillId="0" borderId="0" xfId="1" applyFont="1" applyAlignment="1">
      <alignment vertical="center"/>
    </xf>
    <xf numFmtId="0" fontId="2" fillId="0" borderId="0" xfId="6" applyAlignment="1">
      <alignment horizontal="justify" vertical="center" wrapText="1"/>
    </xf>
    <xf numFmtId="0" fontId="29" fillId="0" borderId="0" xfId="6" applyFont="1" applyAlignment="1">
      <alignment horizontal="center" vertical="center" wrapText="1"/>
    </xf>
    <xf numFmtId="164" fontId="2" fillId="0" borderId="0" xfId="6" applyNumberFormat="1" applyAlignment="1">
      <alignment horizontal="center" vertical="center" wrapText="1"/>
    </xf>
    <xf numFmtId="164" fontId="2" fillId="0" borderId="0" xfId="6" applyNumberFormat="1" applyAlignment="1">
      <alignment horizontal="left" vertical="top" wrapText="1"/>
    </xf>
    <xf numFmtId="0" fontId="2" fillId="0" borderId="0" xfId="6" applyAlignment="1">
      <alignment horizontal="right" vertical="center"/>
    </xf>
    <xf numFmtId="0" fontId="10" fillId="6" borderId="9" xfId="6" applyFont="1" applyFill="1" applyBorder="1" applyAlignment="1">
      <alignment horizontal="center" vertical="center" wrapText="1"/>
    </xf>
    <xf numFmtId="0" fontId="10" fillId="6" borderId="10" xfId="6" applyFont="1" applyFill="1" applyBorder="1" applyAlignment="1">
      <alignment horizontal="center" vertical="center" wrapText="1"/>
    </xf>
    <xf numFmtId="43" fontId="6" fillId="6" borderId="10" xfId="1" applyFont="1" applyFill="1" applyBorder="1" applyAlignment="1">
      <alignment horizontal="center" vertical="center" wrapText="1"/>
    </xf>
    <xf numFmtId="0" fontId="21" fillId="6" borderId="12" xfId="2" applyFont="1" applyFill="1" applyBorder="1" applyAlignment="1">
      <alignment horizontal="center" vertical="center" wrapText="1"/>
    </xf>
    <xf numFmtId="0" fontId="8" fillId="0" borderId="0" xfId="2" applyFont="1" applyAlignment="1">
      <alignment horizontal="left" vertical="top" wrapText="1"/>
    </xf>
    <xf numFmtId="0" fontId="22" fillId="0" borderId="15" xfId="6" applyFont="1" applyBorder="1" applyAlignment="1">
      <alignment vertical="center"/>
    </xf>
    <xf numFmtId="0" fontId="9" fillId="0" borderId="16" xfId="6" applyFont="1" applyBorder="1" applyAlignment="1">
      <alignment horizontal="center" vertical="center"/>
    </xf>
    <xf numFmtId="43" fontId="28" fillId="0" borderId="16" xfId="1" applyFont="1" applyBorder="1" applyAlignment="1">
      <alignment horizontal="center" vertical="center"/>
    </xf>
    <xf numFmtId="43" fontId="21" fillId="6" borderId="18" xfId="1" applyFont="1" applyFill="1" applyBorder="1" applyAlignment="1">
      <alignment horizontal="center" vertical="center" wrapText="1"/>
    </xf>
    <xf numFmtId="2" fontId="10" fillId="0" borderId="0" xfId="6" applyNumberFormat="1" applyFont="1" applyAlignment="1">
      <alignment horizontal="left" vertical="top" wrapText="1"/>
    </xf>
    <xf numFmtId="0" fontId="22" fillId="0" borderId="21" xfId="6" applyFont="1" applyBorder="1" applyAlignment="1">
      <alignment vertical="center"/>
    </xf>
    <xf numFmtId="0" fontId="9" fillId="0" borderId="20" xfId="6" applyFont="1" applyBorder="1" applyAlignment="1">
      <alignment horizontal="center" vertical="center"/>
    </xf>
    <xf numFmtId="43" fontId="28" fillId="0" borderId="20" xfId="1" applyFont="1" applyBorder="1" applyAlignment="1">
      <alignment horizontal="center" vertical="center"/>
    </xf>
    <xf numFmtId="43" fontId="21" fillId="6" borderId="23" xfId="1" applyFont="1" applyFill="1" applyBorder="1" applyAlignment="1">
      <alignment horizontal="center" vertical="center" wrapText="1"/>
    </xf>
    <xf numFmtId="0" fontId="22" fillId="0" borderId="25" xfId="6" applyFont="1" applyBorder="1" applyAlignment="1">
      <alignment vertical="center"/>
    </xf>
    <xf numFmtId="0" fontId="9" fillId="0" borderId="26" xfId="6" applyFont="1" applyBorder="1" applyAlignment="1">
      <alignment horizontal="center" vertical="center"/>
    </xf>
    <xf numFmtId="43" fontId="28" fillId="0" borderId="26" xfId="1" applyFont="1" applyBorder="1" applyAlignment="1">
      <alignment horizontal="center" vertical="center"/>
    </xf>
    <xf numFmtId="43" fontId="21" fillId="6" borderId="28" xfId="1" applyFont="1" applyFill="1" applyBorder="1" applyAlignment="1">
      <alignment horizontal="center" vertical="center" wrapText="1"/>
    </xf>
    <xf numFmtId="0" fontId="23" fillId="0" borderId="0" xfId="6" applyFont="1" applyAlignment="1">
      <alignment horizontal="center" vertical="center"/>
    </xf>
    <xf numFmtId="43" fontId="32" fillId="6" borderId="10" xfId="1" applyFont="1" applyFill="1" applyBorder="1" applyAlignment="1">
      <alignment horizontal="center" vertical="center" wrapText="1"/>
    </xf>
    <xf numFmtId="2" fontId="21" fillId="0" borderId="0" xfId="6" applyNumberFormat="1" applyFont="1" applyAlignment="1">
      <alignment horizontal="left" vertical="top" wrapText="1"/>
    </xf>
    <xf numFmtId="0" fontId="20" fillId="0" borderId="0" xfId="6" applyFont="1" applyAlignment="1">
      <alignment horizontal="left" vertical="top"/>
    </xf>
    <xf numFmtId="43" fontId="2" fillId="0" borderId="0" xfId="1" applyAlignment="1">
      <alignment vertical="center"/>
    </xf>
    <xf numFmtId="0" fontId="24" fillId="0" borderId="0" xfId="6" applyFont="1" applyAlignment="1">
      <alignment horizontal="center" vertical="center"/>
    </xf>
    <xf numFmtId="0" fontId="25" fillId="0" borderId="0" xfId="6" applyFont="1" applyAlignment="1">
      <alignment horizontal="center" vertical="center"/>
    </xf>
    <xf numFmtId="0" fontId="24" fillId="0" borderId="0" xfId="6" applyFont="1" applyAlignment="1">
      <alignment vertical="center"/>
    </xf>
    <xf numFmtId="43" fontId="33" fillId="0" borderId="0" xfId="1" applyFont="1" applyAlignment="1">
      <alignment vertical="center"/>
    </xf>
    <xf numFmtId="2" fontId="24" fillId="0" borderId="0" xfId="6" applyNumberFormat="1" applyFont="1" applyAlignment="1">
      <alignment vertical="center"/>
    </xf>
    <xf numFmtId="2" fontId="34" fillId="0" borderId="0" xfId="6" applyNumberFormat="1" applyFont="1" applyAlignment="1">
      <alignment horizontal="center" vertical="center"/>
    </xf>
    <xf numFmtId="2" fontId="24" fillId="0" borderId="0" xfId="6" applyNumberFormat="1" applyFont="1" applyAlignment="1">
      <alignment horizontal="center" vertical="center"/>
    </xf>
    <xf numFmtId="2" fontId="24" fillId="0" borderId="0" xfId="6" applyNumberFormat="1" applyFont="1" applyAlignment="1">
      <alignment horizontal="left" vertical="top"/>
    </xf>
    <xf numFmtId="0" fontId="24" fillId="0" borderId="0" xfId="6" applyFont="1" applyAlignment="1">
      <alignment horizontal="left" vertical="top"/>
    </xf>
    <xf numFmtId="43" fontId="2" fillId="0" borderId="0" xfId="1" applyAlignment="1">
      <alignment horizontal="center" vertical="center"/>
    </xf>
    <xf numFmtId="0" fontId="35" fillId="0" borderId="0" xfId="0" applyFont="1" applyAlignment="1">
      <alignment horizontal="justify" vertical="center"/>
    </xf>
    <xf numFmtId="0" fontId="36" fillId="0" borderId="0" xfId="0" applyFont="1" applyAlignment="1">
      <alignment horizontal="justify" vertical="center"/>
    </xf>
    <xf numFmtId="0" fontId="37" fillId="0" borderId="24" xfId="2" applyFont="1" applyBorder="1" applyAlignment="1">
      <alignment horizontal="justify" vertical="center"/>
    </xf>
    <xf numFmtId="43" fontId="2" fillId="0" borderId="22" xfId="1" applyFont="1" applyFill="1" applyBorder="1" applyAlignment="1">
      <alignment horizontal="right" vertical="center"/>
    </xf>
    <xf numFmtId="2" fontId="2" fillId="0" borderId="20" xfId="4" applyNumberFormat="1" applyFont="1" applyFill="1" applyBorder="1" applyAlignment="1">
      <alignment horizontal="right" vertical="center"/>
    </xf>
    <xf numFmtId="0" fontId="36" fillId="0" borderId="0" xfId="0" applyFont="1" applyAlignment="1">
      <alignment vertical="center"/>
    </xf>
    <xf numFmtId="0" fontId="5" fillId="3" borderId="21" xfId="0" applyFont="1" applyFill="1" applyBorder="1" applyAlignment="1">
      <alignment horizontal="center" vertical="center"/>
    </xf>
    <xf numFmtId="3" fontId="2" fillId="2" borderId="24" xfId="4" applyNumberFormat="1" applyFont="1" applyFill="1" applyBorder="1" applyAlignment="1" applyProtection="1">
      <alignment horizontal="justify" vertical="center"/>
    </xf>
    <xf numFmtId="3" fontId="2" fillId="2" borderId="24" xfId="4" applyNumberFormat="1" applyFont="1" applyFill="1" applyBorder="1" applyAlignment="1" applyProtection="1">
      <alignment horizontal="justify" vertical="center" wrapText="1"/>
    </xf>
    <xf numFmtId="0" fontId="36" fillId="0" borderId="0" xfId="0" applyFont="1"/>
    <xf numFmtId="3" fontId="9" fillId="2" borderId="24" xfId="4" applyNumberFormat="1" applyFont="1" applyFill="1" applyBorder="1" applyAlignment="1">
      <alignment horizontal="justify" vertical="center"/>
    </xf>
    <xf numFmtId="0" fontId="37" fillId="0" borderId="0" xfId="0" applyFont="1" applyAlignment="1">
      <alignment horizontal="justify" vertical="center"/>
    </xf>
    <xf numFmtId="0" fontId="5" fillId="7" borderId="21" xfId="0" applyFont="1" applyFill="1" applyBorder="1" applyAlignment="1">
      <alignment horizontal="center" vertical="center"/>
    </xf>
    <xf numFmtId="0" fontId="2" fillId="7" borderId="20" xfId="0" applyFont="1" applyFill="1" applyBorder="1" applyAlignment="1">
      <alignment vertical="center" wrapText="1"/>
    </xf>
    <xf numFmtId="43" fontId="2" fillId="7" borderId="22" xfId="1" applyFont="1" applyFill="1" applyBorder="1" applyAlignment="1">
      <alignment horizontal="right" vertical="center"/>
    </xf>
    <xf numFmtId="43" fontId="10" fillId="6" borderId="39" xfId="1" applyFont="1" applyFill="1" applyBorder="1" applyAlignment="1">
      <alignment horizontal="center" vertical="center" wrapText="1"/>
    </xf>
    <xf numFmtId="0" fontId="2" fillId="0" borderId="20" xfId="0" applyFont="1" applyBorder="1" applyAlignment="1">
      <alignment horizontal="justify" vertical="center"/>
    </xf>
    <xf numFmtId="0" fontId="7" fillId="0" borderId="20" xfId="0" applyFont="1" applyBorder="1" applyAlignment="1">
      <alignment horizontal="justify" vertical="center"/>
    </xf>
    <xf numFmtId="0" fontId="2" fillId="0" borderId="0" xfId="0" applyFont="1" applyAlignment="1">
      <alignment horizontal="justify" vertical="center"/>
    </xf>
    <xf numFmtId="164" fontId="39" fillId="0" borderId="0" xfId="0" applyNumberFormat="1" applyFont="1" applyAlignment="1">
      <alignment horizontal="center" vertical="center" wrapText="1"/>
    </xf>
    <xf numFmtId="0" fontId="39" fillId="0" borderId="0" xfId="2" applyFont="1" applyAlignment="1">
      <alignment horizontal="center" vertical="center" wrapText="1"/>
    </xf>
    <xf numFmtId="166" fontId="22" fillId="0" borderId="17" xfId="1" applyNumberFormat="1" applyFont="1" applyBorder="1" applyAlignment="1">
      <alignment horizontal="center" vertical="center"/>
    </xf>
    <xf numFmtId="166" fontId="10" fillId="6" borderId="18" xfId="1" applyNumberFormat="1" applyFont="1" applyFill="1" applyBorder="1" applyAlignment="1">
      <alignment horizontal="center" vertical="center" wrapText="1"/>
    </xf>
    <xf numFmtId="43" fontId="39" fillId="0" borderId="0" xfId="1" applyFont="1" applyFill="1" applyAlignment="1">
      <alignment horizontal="center" vertical="center" wrapText="1"/>
    </xf>
    <xf numFmtId="43" fontId="39" fillId="0" borderId="0" xfId="0" applyNumberFormat="1" applyFont="1" applyAlignment="1">
      <alignment vertical="center"/>
    </xf>
    <xf numFmtId="0" fontId="29" fillId="0" borderId="0" xfId="0" applyFont="1" applyAlignment="1">
      <alignment vertical="center"/>
    </xf>
    <xf numFmtId="166" fontId="22" fillId="0" borderId="22" xfId="1" applyNumberFormat="1" applyFont="1" applyBorder="1" applyAlignment="1">
      <alignment horizontal="center" vertical="center"/>
    </xf>
    <xf numFmtId="166" fontId="10" fillId="6" borderId="23" xfId="1" applyNumberFormat="1" applyFont="1" applyFill="1" applyBorder="1" applyAlignment="1">
      <alignment horizontal="center" vertical="center" wrapText="1"/>
    </xf>
    <xf numFmtId="2" fontId="39" fillId="0" borderId="0" xfId="0" applyNumberFormat="1" applyFont="1" applyAlignment="1">
      <alignment horizontal="center" vertical="center" wrapText="1"/>
    </xf>
    <xf numFmtId="166" fontId="22" fillId="0" borderId="27" xfId="1" applyNumberFormat="1" applyFont="1" applyBorder="1" applyAlignment="1">
      <alignment horizontal="center" vertical="center"/>
    </xf>
    <xf numFmtId="166" fontId="10" fillId="6" borderId="28" xfId="1" applyNumberFormat="1" applyFont="1" applyFill="1" applyBorder="1" applyAlignment="1">
      <alignment horizontal="center" vertical="center" wrapText="1"/>
    </xf>
    <xf numFmtId="166" fontId="21" fillId="6" borderId="11" xfId="1" applyNumberFormat="1" applyFont="1" applyFill="1" applyBorder="1" applyAlignment="1">
      <alignment horizontal="center" vertical="center" wrapText="1"/>
    </xf>
    <xf numFmtId="166" fontId="21" fillId="6" borderId="12" xfId="1" applyNumberFormat="1" applyFont="1" applyFill="1" applyBorder="1" applyAlignment="1">
      <alignment horizontal="center" vertical="center" wrapText="1"/>
    </xf>
    <xf numFmtId="166" fontId="4" fillId="2" borderId="0" xfId="1" applyNumberFormat="1" applyFont="1" applyFill="1" applyAlignment="1">
      <alignment horizontal="left" vertical="center"/>
    </xf>
    <xf numFmtId="166" fontId="4" fillId="2" borderId="0" xfId="1" applyNumberFormat="1" applyFont="1" applyFill="1" applyAlignment="1">
      <alignment horizontal="center" vertical="center"/>
    </xf>
    <xf numFmtId="166" fontId="2" fillId="2" borderId="0" xfId="1" applyNumberFormat="1" applyFont="1" applyFill="1" applyAlignment="1">
      <alignment horizontal="justify" vertical="center" wrapText="1"/>
    </xf>
    <xf numFmtId="166" fontId="2" fillId="2" borderId="0" xfId="1" applyNumberFormat="1" applyFont="1" applyFill="1" applyAlignment="1">
      <alignment horizontal="center" vertical="center" wrapText="1"/>
    </xf>
    <xf numFmtId="43" fontId="8" fillId="6" borderId="9" xfId="1" applyFont="1" applyFill="1" applyBorder="1" applyAlignment="1">
      <alignment horizontal="center" vertical="center" wrapText="1"/>
    </xf>
    <xf numFmtId="166" fontId="8" fillId="6" borderId="11" xfId="1" applyNumberFormat="1" applyFont="1" applyFill="1" applyBorder="1" applyAlignment="1">
      <alignment horizontal="center" vertical="center" wrapText="1"/>
    </xf>
    <xf numFmtId="166" fontId="8" fillId="6" borderId="12" xfId="1" applyNumberFormat="1" applyFont="1" applyFill="1" applyBorder="1" applyAlignment="1">
      <alignment horizontal="center" vertical="center" wrapText="1"/>
    </xf>
    <xf numFmtId="166" fontId="2" fillId="0" borderId="17" xfId="1" applyNumberFormat="1" applyFont="1" applyBorder="1" applyAlignment="1">
      <alignment horizontal="right" vertical="center" wrapText="1"/>
    </xf>
    <xf numFmtId="166" fontId="2" fillId="0" borderId="22" xfId="1" applyNumberFormat="1" applyFont="1" applyBorder="1" applyAlignment="1">
      <alignment horizontal="right" vertical="center" wrapText="1"/>
    </xf>
    <xf numFmtId="166" fontId="2" fillId="7" borderId="22" xfId="1" applyNumberFormat="1" applyFont="1" applyFill="1" applyBorder="1" applyAlignment="1">
      <alignment horizontal="right" vertical="center" wrapText="1"/>
    </xf>
    <xf numFmtId="0" fontId="9" fillId="0" borderId="24" xfId="2" applyFont="1" applyBorder="1" applyAlignment="1">
      <alignment horizontal="justify" vertical="center" wrapText="1"/>
    </xf>
    <xf numFmtId="166" fontId="2" fillId="0" borderId="22" xfId="1" applyNumberFormat="1" applyFont="1" applyBorder="1" applyAlignment="1">
      <alignment horizontal="right" vertical="center"/>
    </xf>
    <xf numFmtId="166" fontId="2" fillId="7" borderId="22" xfId="1" applyNumberFormat="1" applyFont="1" applyFill="1" applyBorder="1" applyAlignment="1">
      <alignment horizontal="right" vertical="center"/>
    </xf>
    <xf numFmtId="0" fontId="40" fillId="0" borderId="22" xfId="0" applyFont="1" applyBorder="1" applyAlignment="1">
      <alignment horizontal="justify" vertical="center"/>
    </xf>
    <xf numFmtId="166" fontId="2" fillId="2" borderId="22" xfId="1" applyNumberFormat="1" applyFont="1" applyFill="1" applyBorder="1" applyAlignment="1">
      <alignment horizontal="right" vertical="center"/>
    </xf>
    <xf numFmtId="0" fontId="5" fillId="7" borderId="21" xfId="0" applyFont="1" applyFill="1" applyBorder="1" applyAlignment="1">
      <alignment horizontal="center" vertical="center" wrapText="1"/>
    </xf>
    <xf numFmtId="166" fontId="2" fillId="0" borderId="27" xfId="1" applyNumberFormat="1" applyFont="1" applyBorder="1" applyAlignment="1">
      <alignment horizontal="right" vertical="center"/>
    </xf>
    <xf numFmtId="166" fontId="2" fillId="0" borderId="0" xfId="1" applyNumberFormat="1" applyFont="1" applyAlignment="1">
      <alignment vertical="center"/>
    </xf>
    <xf numFmtId="166" fontId="2" fillId="0" borderId="0" xfId="1" applyNumberFormat="1" applyFont="1" applyAlignment="1">
      <alignment horizontal="center" vertical="center"/>
    </xf>
    <xf numFmtId="166" fontId="10" fillId="6" borderId="10" xfId="1" applyNumberFormat="1" applyFont="1" applyFill="1" applyBorder="1" applyAlignment="1">
      <alignment horizontal="center" vertical="center" wrapText="1"/>
    </xf>
    <xf numFmtId="166" fontId="22" fillId="0" borderId="16" xfId="1" applyNumberFormat="1" applyFont="1" applyBorder="1" applyAlignment="1">
      <alignment horizontal="center" vertical="center"/>
    </xf>
    <xf numFmtId="166" fontId="29" fillId="0" borderId="0" xfId="0" applyNumberFormat="1" applyFont="1" applyAlignment="1">
      <alignment vertical="center"/>
    </xf>
    <xf numFmtId="0" fontId="39" fillId="0" borderId="0" xfId="0" applyFont="1" applyAlignment="1">
      <alignment vertical="center"/>
    </xf>
    <xf numFmtId="166" fontId="22" fillId="0" borderId="20" xfId="1" applyNumberFormat="1" applyFont="1" applyBorder="1" applyAlignment="1">
      <alignment horizontal="center" vertical="center"/>
    </xf>
    <xf numFmtId="166" fontId="22" fillId="0" borderId="26" xfId="1" applyNumberFormat="1" applyFont="1" applyBorder="1" applyAlignment="1">
      <alignment horizontal="center" vertical="center"/>
    </xf>
    <xf numFmtId="166" fontId="21" fillId="6" borderId="10" xfId="1" applyNumberFormat="1" applyFont="1" applyFill="1" applyBorder="1" applyAlignment="1">
      <alignment horizontal="center" vertical="center" wrapText="1"/>
    </xf>
    <xf numFmtId="166" fontId="0" fillId="0" borderId="0" xfId="1" applyNumberFormat="1" applyFont="1" applyAlignment="1">
      <alignment vertical="center"/>
    </xf>
    <xf numFmtId="166" fontId="24" fillId="0" borderId="0" xfId="1" applyNumberFormat="1" applyFont="1" applyAlignment="1">
      <alignment vertical="center"/>
    </xf>
    <xf numFmtId="166" fontId="0" fillId="0" borderId="0" xfId="1" applyNumberFormat="1" applyFont="1" applyAlignment="1">
      <alignment horizontal="center" vertical="center"/>
    </xf>
    <xf numFmtId="2" fontId="2" fillId="0" borderId="22" xfId="4" applyNumberFormat="1" applyFont="1" applyBorder="1" applyAlignment="1">
      <alignment horizontal="right" vertical="center"/>
    </xf>
    <xf numFmtId="2" fontId="10" fillId="6" borderId="23" xfId="0" applyNumberFormat="1" applyFont="1" applyFill="1" applyBorder="1" applyAlignment="1">
      <alignment horizontal="center" vertical="center" wrapText="1"/>
    </xf>
    <xf numFmtId="0" fontId="30" fillId="2" borderId="24" xfId="0" applyFont="1" applyFill="1" applyBorder="1" applyAlignment="1">
      <alignment horizontal="justify" vertical="center"/>
    </xf>
    <xf numFmtId="3" fontId="30" fillId="2" borderId="24" xfId="4" applyNumberFormat="1" applyFont="1" applyFill="1" applyBorder="1" applyAlignment="1">
      <alignment horizontal="justify" vertical="center"/>
    </xf>
    <xf numFmtId="164" fontId="2" fillId="0" borderId="22" xfId="0" applyNumberFormat="1" applyFont="1" applyBorder="1" applyAlignment="1">
      <alignment horizontal="center" vertical="center" wrapText="1"/>
    </xf>
    <xf numFmtId="2" fontId="2" fillId="2" borderId="22" xfId="4" applyNumberFormat="1" applyFont="1" applyFill="1" applyBorder="1" applyAlignment="1">
      <alignment horizontal="right" vertical="center"/>
    </xf>
    <xf numFmtId="0" fontId="30" fillId="2" borderId="24" xfId="3" applyFont="1" applyFill="1" applyBorder="1" applyAlignment="1">
      <alignment horizontal="justify" vertical="center"/>
    </xf>
    <xf numFmtId="0" fontId="2" fillId="7" borderId="20" xfId="0" applyFont="1" applyFill="1" applyBorder="1" applyAlignment="1">
      <alignment vertical="center"/>
    </xf>
    <xf numFmtId="2" fontId="2" fillId="0" borderId="22" xfId="4" applyNumberFormat="1" applyFont="1" applyBorder="1" applyAlignment="1">
      <alignment horizontal="right" vertical="center" wrapText="1"/>
    </xf>
    <xf numFmtId="2" fontId="2" fillId="2" borderId="22" xfId="0" applyNumberFormat="1" applyFont="1" applyFill="1" applyBorder="1" applyAlignment="1">
      <alignment horizontal="right" vertical="center"/>
    </xf>
    <xf numFmtId="2" fontId="2" fillId="0" borderId="22" xfId="0" applyNumberFormat="1" applyFont="1" applyBorder="1" applyAlignment="1">
      <alignment horizontal="right" vertical="center"/>
    </xf>
    <xf numFmtId="2" fontId="2" fillId="0" borderId="27" xfId="0" applyNumberFormat="1" applyFont="1" applyBorder="1" applyAlignment="1">
      <alignment horizontal="right" vertical="center"/>
    </xf>
    <xf numFmtId="2" fontId="10" fillId="6" borderId="28" xfId="0" applyNumberFormat="1" applyFont="1" applyFill="1" applyBorder="1" applyAlignment="1">
      <alignment horizontal="center" vertical="center" wrapText="1"/>
    </xf>
    <xf numFmtId="164" fontId="29" fillId="0" borderId="0" xfId="0" applyNumberFormat="1" applyFont="1" applyAlignment="1">
      <alignment horizontal="center" vertical="center" wrapText="1"/>
    </xf>
    <xf numFmtId="0" fontId="29" fillId="0" borderId="0" xfId="2" applyFont="1" applyAlignment="1">
      <alignment horizontal="center" vertical="center" wrapText="1"/>
    </xf>
    <xf numFmtId="2" fontId="29" fillId="0" borderId="0" xfId="0" applyNumberFormat="1" applyFont="1" applyAlignment="1">
      <alignment horizontal="center" vertical="center" wrapText="1"/>
    </xf>
    <xf numFmtId="43" fontId="39" fillId="0" borderId="0" xfId="1" applyFont="1" applyAlignment="1">
      <alignment vertical="center"/>
    </xf>
    <xf numFmtId="43" fontId="2" fillId="0" borderId="0" xfId="1" applyFont="1" applyAlignment="1">
      <alignment horizontal="justify" vertical="center" wrapText="1"/>
    </xf>
    <xf numFmtId="166" fontId="2" fillId="0" borderId="0" xfId="0" applyNumberFormat="1" applyFont="1" applyAlignment="1">
      <alignment horizontal="justify" vertical="center" wrapText="1"/>
    </xf>
    <xf numFmtId="166" fontId="2" fillId="0" borderId="22" xfId="1" applyNumberFormat="1" applyFont="1" applyFill="1" applyBorder="1" applyAlignment="1">
      <alignment horizontal="right" vertical="center"/>
    </xf>
    <xf numFmtId="0" fontId="5" fillId="0" borderId="21" xfId="0" applyFont="1" applyBorder="1" applyAlignment="1">
      <alignment horizontal="center" vertical="center" wrapText="1"/>
    </xf>
    <xf numFmtId="2" fontId="2" fillId="0" borderId="20" xfId="4" applyNumberFormat="1" applyFont="1" applyFill="1" applyBorder="1" applyAlignment="1">
      <alignment horizontal="right" vertical="center" wrapText="1"/>
    </xf>
    <xf numFmtId="166" fontId="2" fillId="0" borderId="22" xfId="1" applyNumberFormat="1" applyFont="1" applyFill="1" applyBorder="1" applyAlignment="1">
      <alignment horizontal="right" vertical="center" wrapText="1"/>
    </xf>
    <xf numFmtId="3" fontId="4" fillId="2" borderId="0" xfId="0" applyNumberFormat="1" applyFont="1" applyFill="1" applyAlignment="1">
      <alignment horizontal="left" vertical="center"/>
    </xf>
    <xf numFmtId="3" fontId="4" fillId="2" borderId="0" xfId="0" applyNumberFormat="1" applyFont="1" applyFill="1" applyAlignment="1">
      <alignment horizontal="center" vertical="center"/>
    </xf>
    <xf numFmtId="0" fontId="2" fillId="2" borderId="0" xfId="0" applyFont="1" applyFill="1" applyAlignment="1">
      <alignment horizontal="center" vertical="center" wrapText="1"/>
    </xf>
    <xf numFmtId="43" fontId="2" fillId="0" borderId="0" xfId="0" applyNumberFormat="1" applyFont="1" applyAlignment="1">
      <alignment horizontal="center" vertical="center"/>
    </xf>
    <xf numFmtId="3" fontId="2" fillId="0" borderId="0" xfId="0" applyNumberFormat="1" applyFont="1" applyAlignment="1">
      <alignment horizontal="center" vertical="center"/>
    </xf>
    <xf numFmtId="43" fontId="43" fillId="0" borderId="0" xfId="1" applyFont="1" applyFill="1" applyAlignment="1">
      <alignment horizontal="center" vertical="center" wrapText="1"/>
    </xf>
    <xf numFmtId="4" fontId="22" fillId="0" borderId="16" xfId="0" applyNumberFormat="1" applyFont="1" applyBorder="1" applyAlignment="1">
      <alignment horizontal="center" vertical="center"/>
    </xf>
    <xf numFmtId="43" fontId="5" fillId="0" borderId="17" xfId="1" applyFont="1" applyBorder="1" applyAlignment="1">
      <alignment horizontal="center" vertical="center"/>
    </xf>
    <xf numFmtId="43" fontId="8" fillId="6" borderId="18" xfId="1" applyFont="1" applyFill="1" applyBorder="1" applyAlignment="1">
      <alignment horizontal="center" vertical="center" wrapText="1"/>
    </xf>
    <xf numFmtId="4" fontId="22" fillId="0" borderId="20" xfId="0" applyNumberFormat="1" applyFont="1" applyBorder="1" applyAlignment="1">
      <alignment horizontal="center" vertical="center"/>
    </xf>
    <xf numFmtId="43" fontId="5" fillId="0" borderId="22" xfId="1" applyFont="1" applyBorder="1" applyAlignment="1">
      <alignment horizontal="center" vertical="center"/>
    </xf>
    <xf numFmtId="43" fontId="8" fillId="6" borderId="23" xfId="1" applyFont="1" applyFill="1" applyBorder="1" applyAlignment="1">
      <alignment horizontal="center" vertical="center" wrapText="1"/>
    </xf>
    <xf numFmtId="4" fontId="22" fillId="0" borderId="26" xfId="0" applyNumberFormat="1" applyFont="1" applyBorder="1" applyAlignment="1">
      <alignment horizontal="center" vertical="center"/>
    </xf>
    <xf numFmtId="43" fontId="5" fillId="0" borderId="27" xfId="1" applyFont="1" applyBorder="1" applyAlignment="1">
      <alignment horizontal="center" vertical="center"/>
    </xf>
    <xf numFmtId="43" fontId="8" fillId="6" borderId="28" xfId="1" applyFont="1" applyFill="1" applyBorder="1" applyAlignment="1">
      <alignment horizontal="center" vertical="center" wrapText="1"/>
    </xf>
    <xf numFmtId="43" fontId="29" fillId="0" borderId="0" xfId="1" applyFont="1" applyFill="1" applyAlignment="1">
      <alignment horizontal="left" vertical="center" wrapText="1"/>
    </xf>
    <xf numFmtId="43" fontId="44" fillId="0" borderId="0" xfId="1" applyFont="1" applyFill="1" applyAlignment="1">
      <alignment horizontal="center" vertical="center" wrapText="1"/>
    </xf>
    <xf numFmtId="166" fontId="0" fillId="2" borderId="0" xfId="1" applyNumberFormat="1" applyFont="1" applyFill="1" applyAlignment="1">
      <alignment horizontal="justify" vertical="center" wrapText="1"/>
    </xf>
    <xf numFmtId="166" fontId="0" fillId="0" borderId="0" xfId="1" applyNumberFormat="1" applyFont="1" applyAlignment="1">
      <alignment horizontal="center" vertical="center" wrapText="1"/>
    </xf>
    <xf numFmtId="166" fontId="8" fillId="6" borderId="10" xfId="1" applyNumberFormat="1" applyFont="1" applyFill="1" applyBorder="1" applyAlignment="1">
      <alignment horizontal="center" vertical="center" wrapText="1"/>
    </xf>
    <xf numFmtId="166" fontId="8" fillId="6" borderId="13" xfId="1" applyNumberFormat="1" applyFont="1" applyFill="1" applyBorder="1" applyAlignment="1">
      <alignment horizontal="center" vertical="center" wrapText="1"/>
    </xf>
    <xf numFmtId="166" fontId="9" fillId="0" borderId="16" xfId="1" applyNumberFormat="1" applyFont="1" applyBorder="1" applyAlignment="1">
      <alignment horizontal="right" vertical="center"/>
    </xf>
    <xf numFmtId="166" fontId="2" fillId="0" borderId="19" xfId="1" applyNumberFormat="1" applyFont="1" applyBorder="1" applyAlignment="1">
      <alignment horizontal="justify" vertical="center" wrapText="1"/>
    </xf>
    <xf numFmtId="166" fontId="9" fillId="0" borderId="16" xfId="1" applyNumberFormat="1" applyFont="1" applyBorder="1" applyAlignment="1">
      <alignment horizontal="center" vertical="center"/>
    </xf>
    <xf numFmtId="166" fontId="9" fillId="0" borderId="20" xfId="1" applyNumberFormat="1" applyFont="1" applyBorder="1" applyAlignment="1">
      <alignment horizontal="right" vertical="center"/>
    </xf>
    <xf numFmtId="166" fontId="2" fillId="0" borderId="24" xfId="1" applyNumberFormat="1" applyFont="1" applyBorder="1" applyAlignment="1">
      <alignment horizontal="justify" vertical="center"/>
    </xf>
    <xf numFmtId="166" fontId="9" fillId="0" borderId="20" xfId="1" applyNumberFormat="1" applyFont="1" applyBorder="1" applyAlignment="1">
      <alignment horizontal="center" vertical="center"/>
    </xf>
    <xf numFmtId="166" fontId="9" fillId="0" borderId="20" xfId="1" applyNumberFormat="1" applyFont="1" applyBorder="1" applyAlignment="1">
      <alignment horizontal="right" vertical="center" wrapText="1"/>
    </xf>
    <xf numFmtId="166" fontId="12" fillId="0" borderId="20" xfId="1" applyNumberFormat="1" applyFont="1" applyBorder="1" applyAlignment="1">
      <alignment horizontal="right" vertical="center" wrapText="1"/>
    </xf>
    <xf numFmtId="166" fontId="2" fillId="0" borderId="20" xfId="1" applyNumberFormat="1" applyFont="1" applyBorder="1" applyAlignment="1">
      <alignment horizontal="right" vertical="center"/>
    </xf>
    <xf numFmtId="166" fontId="2" fillId="0" borderId="20" xfId="1" applyNumberFormat="1" applyFont="1" applyBorder="1" applyAlignment="1">
      <alignment horizontal="center" vertical="center"/>
    </xf>
    <xf numFmtId="166" fontId="2" fillId="0" borderId="24" xfId="1" applyNumberFormat="1" applyFont="1" applyBorder="1" applyAlignment="1">
      <alignment horizontal="justify" vertical="center" wrapText="1"/>
    </xf>
    <xf numFmtId="166" fontId="2" fillId="2" borderId="20" xfId="1" applyNumberFormat="1" applyFont="1" applyFill="1" applyBorder="1" applyAlignment="1">
      <alignment horizontal="right" vertical="center"/>
    </xf>
    <xf numFmtId="166" fontId="2" fillId="2" borderId="24" xfId="1" applyNumberFormat="1" applyFont="1" applyFill="1" applyBorder="1" applyAlignment="1">
      <alignment horizontal="justify" vertical="center"/>
    </xf>
    <xf numFmtId="166" fontId="9" fillId="2" borderId="24" xfId="1" applyNumberFormat="1" applyFont="1" applyFill="1" applyBorder="1" applyAlignment="1">
      <alignment horizontal="justify" vertical="center"/>
    </xf>
    <xf numFmtId="166" fontId="9" fillId="2" borderId="20" xfId="1" applyNumberFormat="1" applyFont="1" applyFill="1" applyBorder="1" applyAlignment="1">
      <alignment horizontal="center" vertical="center"/>
    </xf>
    <xf numFmtId="166" fontId="2" fillId="2" borderId="20" xfId="1" applyNumberFormat="1" applyFont="1" applyFill="1" applyBorder="1" applyAlignment="1">
      <alignment horizontal="right" vertical="center" wrapText="1"/>
    </xf>
    <xf numFmtId="166" fontId="2" fillId="0" borderId="24" xfId="1" applyNumberFormat="1" applyFont="1" applyFill="1" applyBorder="1" applyAlignment="1">
      <alignment horizontal="justify" vertical="center"/>
    </xf>
    <xf numFmtId="166" fontId="2" fillId="2" borderId="24" xfId="1" applyNumberFormat="1" applyFont="1" applyFill="1" applyBorder="1" applyAlignment="1">
      <alignment horizontal="justify" vertical="center" wrapText="1"/>
    </xf>
    <xf numFmtId="166" fontId="18" fillId="2" borderId="20" xfId="1" applyNumberFormat="1" applyFont="1" applyFill="1" applyBorder="1" applyAlignment="1">
      <alignment horizontal="right" vertical="center" wrapText="1"/>
    </xf>
    <xf numFmtId="166" fontId="2" fillId="2" borderId="20" xfId="1" applyNumberFormat="1" applyFont="1" applyFill="1" applyBorder="1" applyAlignment="1">
      <alignment horizontal="center" vertical="center"/>
    </xf>
    <xf numFmtId="166" fontId="2" fillId="0" borderId="26" xfId="1" applyNumberFormat="1" applyFont="1" applyBorder="1" applyAlignment="1">
      <alignment horizontal="right" vertical="center"/>
    </xf>
    <xf numFmtId="166" fontId="2" fillId="0" borderId="29" xfId="1" applyNumberFormat="1" applyFont="1" applyBorder="1" applyAlignment="1">
      <alignment horizontal="justify" vertical="center"/>
    </xf>
    <xf numFmtId="166" fontId="2" fillId="0" borderId="26" xfId="1" applyNumberFormat="1" applyFont="1" applyBorder="1" applyAlignment="1">
      <alignment horizontal="center" vertical="center"/>
    </xf>
    <xf numFmtId="166" fontId="21" fillId="6" borderId="13" xfId="1" applyNumberFormat="1" applyFont="1" applyFill="1" applyBorder="1" applyAlignment="1">
      <alignment horizontal="center" vertical="center" wrapText="1"/>
    </xf>
    <xf numFmtId="166" fontId="2" fillId="0" borderId="0" xfId="1" applyNumberFormat="1" applyFont="1" applyAlignment="1">
      <alignment horizontal="justify" vertical="center" wrapText="1"/>
    </xf>
    <xf numFmtId="166" fontId="2" fillId="0" borderId="0" xfId="1" applyNumberFormat="1" applyFont="1" applyAlignment="1">
      <alignment horizontal="center" vertical="center" wrapText="1"/>
    </xf>
    <xf numFmtId="166" fontId="39" fillId="0" borderId="0" xfId="0" applyNumberFormat="1" applyFont="1" applyAlignment="1">
      <alignment vertical="center"/>
    </xf>
    <xf numFmtId="166" fontId="9" fillId="0" borderId="26" xfId="1" applyNumberFormat="1" applyFont="1" applyBorder="1" applyAlignment="1">
      <alignment horizontal="center" vertical="center"/>
    </xf>
    <xf numFmtId="166" fontId="24" fillId="0" borderId="0" xfId="1" applyNumberFormat="1" applyFont="1" applyAlignment="1">
      <alignment horizontal="center" vertical="center"/>
    </xf>
    <xf numFmtId="166" fontId="0" fillId="0" borderId="0" xfId="1" applyNumberFormat="1" applyFont="1" applyAlignment="1">
      <alignment horizontal="justify" vertical="center" wrapText="1"/>
    </xf>
    <xf numFmtId="0" fontId="9" fillId="2" borderId="22" xfId="3" applyFont="1" applyFill="1" applyBorder="1" applyAlignment="1">
      <alignment horizontal="center" vertical="center" wrapText="1"/>
    </xf>
    <xf numFmtId="0" fontId="9" fillId="2" borderId="22" xfId="3" applyFont="1" applyFill="1" applyBorder="1" applyAlignment="1">
      <alignment horizontal="justify" vertical="center" wrapText="1"/>
    </xf>
    <xf numFmtId="0" fontId="5" fillId="0" borderId="15" xfId="0" applyFont="1" applyBorder="1" applyAlignment="1">
      <alignment horizontal="center" vertical="center"/>
    </xf>
    <xf numFmtId="0" fontId="2" fillId="0" borderId="24" xfId="2" applyBorder="1" applyAlignment="1">
      <alignment horizontal="justify" vertical="top"/>
    </xf>
    <xf numFmtId="0" fontId="9" fillId="0" borderId="20" xfId="2" applyFont="1" applyBorder="1" applyAlignment="1">
      <alignment horizontal="center" vertical="center" wrapText="1"/>
    </xf>
    <xf numFmtId="0" fontId="17" fillId="0" borderId="24" xfId="0" applyFont="1" applyBorder="1" applyAlignment="1">
      <alignment horizontal="justify" vertical="center" wrapText="1"/>
    </xf>
    <xf numFmtId="0" fontId="45" fillId="2" borderId="24" xfId="0" applyFont="1" applyFill="1" applyBorder="1" applyAlignment="1">
      <alignment horizontal="justify" vertical="center"/>
    </xf>
    <xf numFmtId="0" fontId="17" fillId="2" borderId="24" xfId="0" applyFont="1" applyFill="1" applyBorder="1" applyAlignment="1">
      <alignment horizontal="justify" vertical="center"/>
    </xf>
    <xf numFmtId="3" fontId="6" fillId="4" borderId="38" xfId="0" applyNumberFormat="1" applyFont="1" applyFill="1" applyBorder="1" applyAlignment="1">
      <alignment horizontal="center" vertical="center" wrapText="1"/>
    </xf>
    <xf numFmtId="0" fontId="2" fillId="0" borderId="19" xfId="2" applyBorder="1" applyAlignment="1">
      <alignment horizontal="justify" vertical="top"/>
    </xf>
    <xf numFmtId="164" fontId="2" fillId="0" borderId="20" xfId="0" applyNumberFormat="1" applyFont="1" applyBorder="1" applyAlignment="1">
      <alignment horizontal="center" vertical="center" wrapText="1"/>
    </xf>
    <xf numFmtId="0" fontId="9" fillId="2" borderId="24" xfId="3" applyFont="1" applyFill="1" applyBorder="1" applyAlignment="1">
      <alignment horizontal="justify" vertical="center" wrapText="1"/>
    </xf>
    <xf numFmtId="2" fontId="43" fillId="2" borderId="0" xfId="0" applyNumberFormat="1" applyFont="1" applyFill="1" applyAlignment="1">
      <alignment horizontal="center" vertical="center" wrapText="1"/>
    </xf>
    <xf numFmtId="0" fontId="43" fillId="2" borderId="0" xfId="0" applyFont="1" applyFill="1" applyAlignment="1">
      <alignment horizontal="center" vertical="center" wrapText="1"/>
    </xf>
    <xf numFmtId="3" fontId="39" fillId="4" borderId="8" xfId="0" applyNumberFormat="1" applyFont="1" applyFill="1" applyBorder="1" applyAlignment="1">
      <alignment horizontal="center" vertical="center" wrapText="1"/>
    </xf>
    <xf numFmtId="0" fontId="43" fillId="6" borderId="13" xfId="2" applyFont="1" applyFill="1" applyBorder="1" applyAlignment="1">
      <alignment horizontal="center" vertical="center" wrapText="1"/>
    </xf>
    <xf numFmtId="0" fontId="43" fillId="0" borderId="19" xfId="2" applyFont="1" applyBorder="1" applyAlignment="1">
      <alignment horizontal="center" vertical="center" wrapText="1"/>
    </xf>
    <xf numFmtId="0" fontId="43" fillId="0" borderId="24" xfId="2" applyFont="1" applyBorder="1" applyAlignment="1">
      <alignment horizontal="center" vertical="center"/>
    </xf>
    <xf numFmtId="0" fontId="43" fillId="0" borderId="24" xfId="2" applyFont="1" applyBorder="1" applyAlignment="1">
      <alignment horizontal="center" vertical="center" wrapText="1"/>
    </xf>
    <xf numFmtId="166" fontId="0" fillId="0" borderId="0" xfId="1" applyNumberFormat="1" applyFont="1"/>
    <xf numFmtId="0" fontId="43" fillId="0" borderId="24" xfId="0" applyFont="1" applyBorder="1" applyAlignment="1">
      <alignment horizontal="left" vertical="center"/>
    </xf>
    <xf numFmtId="0" fontId="43" fillId="0" borderId="24" xfId="0" applyFont="1" applyBorder="1" applyAlignment="1">
      <alignment horizontal="center" vertical="center"/>
    </xf>
    <xf numFmtId="43" fontId="2" fillId="0" borderId="20" xfId="1" applyFont="1" applyBorder="1" applyAlignment="1" applyProtection="1">
      <alignment horizontal="right" vertical="center"/>
    </xf>
    <xf numFmtId="166" fontId="2" fillId="0" borderId="22" xfId="1" applyNumberFormat="1" applyFont="1" applyBorder="1" applyAlignment="1" applyProtection="1">
      <alignment horizontal="right" vertical="center"/>
    </xf>
    <xf numFmtId="3" fontId="43" fillId="2" borderId="24" xfId="4" applyNumberFormat="1" applyFont="1" applyFill="1" applyBorder="1" applyAlignment="1">
      <alignment horizontal="center" vertical="center"/>
    </xf>
    <xf numFmtId="0" fontId="43" fillId="2" borderId="24" xfId="0" applyFont="1" applyFill="1" applyBorder="1" applyAlignment="1">
      <alignment horizontal="center" vertical="center"/>
    </xf>
    <xf numFmtId="3" fontId="43" fillId="2" borderId="24" xfId="4" applyNumberFormat="1" applyFont="1" applyFill="1" applyBorder="1" applyAlignment="1">
      <alignment horizontal="left" vertical="center" wrapText="1"/>
    </xf>
    <xf numFmtId="3" fontId="43" fillId="0" borderId="24" xfId="4" applyNumberFormat="1" applyFont="1" applyFill="1" applyBorder="1" applyAlignment="1">
      <alignment horizontal="center" vertical="center"/>
    </xf>
    <xf numFmtId="0" fontId="37" fillId="0" borderId="24" xfId="0" applyFont="1" applyBorder="1" applyAlignment="1">
      <alignment horizontal="justify" vertical="center" wrapText="1"/>
    </xf>
    <xf numFmtId="0" fontId="43" fillId="2" borderId="24" xfId="0" applyFont="1" applyFill="1" applyBorder="1" applyAlignment="1">
      <alignment horizontal="left" vertical="center"/>
    </xf>
    <xf numFmtId="166" fontId="2" fillId="2" borderId="22" xfId="1" applyNumberFormat="1" applyFont="1" applyFill="1" applyBorder="1" applyAlignment="1" applyProtection="1">
      <alignment horizontal="right" vertical="center"/>
    </xf>
    <xf numFmtId="0" fontId="43" fillId="2" borderId="24" xfId="0" applyFont="1" applyFill="1" applyBorder="1" applyAlignment="1">
      <alignment horizontal="left" vertical="center" wrapText="1"/>
    </xf>
    <xf numFmtId="0" fontId="46" fillId="2" borderId="24" xfId="3" applyFont="1" applyFill="1" applyBorder="1" applyAlignment="1">
      <alignment horizontal="center" vertical="center"/>
    </xf>
    <xf numFmtId="2" fontId="29" fillId="6" borderId="13" xfId="0" applyNumberFormat="1" applyFont="1" applyFill="1" applyBorder="1" applyAlignment="1">
      <alignment horizontal="center" vertical="center" wrapText="1"/>
    </xf>
    <xf numFmtId="0" fontId="43" fillId="0" borderId="0" xfId="0" applyFont="1" applyAlignment="1">
      <alignment horizontal="center" vertical="center" wrapText="1"/>
    </xf>
    <xf numFmtId="2" fontId="47" fillId="0" borderId="0" xfId="0" applyNumberFormat="1" applyFont="1" applyAlignment="1">
      <alignment horizontal="center" vertical="center"/>
    </xf>
    <xf numFmtId="0" fontId="2" fillId="0" borderId="0" xfId="2" applyAlignment="1">
      <alignment horizontal="center" vertical="center"/>
    </xf>
    <xf numFmtId="0" fontId="3" fillId="2" borderId="0" xfId="2" applyFont="1" applyFill="1" applyAlignment="1">
      <alignment vertical="center"/>
    </xf>
    <xf numFmtId="0" fontId="2" fillId="2" borderId="0" xfId="2" applyFill="1" applyAlignment="1">
      <alignment horizontal="center" vertical="center"/>
    </xf>
    <xf numFmtId="0" fontId="4" fillId="2" borderId="0" xfId="2" applyFont="1" applyFill="1" applyAlignment="1">
      <alignment horizontal="left" vertical="center"/>
    </xf>
    <xf numFmtId="2" fontId="2" fillId="2" borderId="0" xfId="2" applyNumberFormat="1" applyFill="1" applyAlignment="1">
      <alignment horizontal="justify" vertical="center" wrapText="1"/>
    </xf>
    <xf numFmtId="0" fontId="2" fillId="0" borderId="0" xfId="2" applyAlignment="1">
      <alignment horizontal="center" vertical="center" wrapText="1"/>
    </xf>
    <xf numFmtId="0" fontId="2" fillId="0" borderId="0" xfId="2" applyAlignment="1">
      <alignment vertical="center"/>
    </xf>
    <xf numFmtId="0" fontId="5" fillId="2" borderId="0" xfId="2" applyFont="1" applyFill="1" applyAlignment="1">
      <alignment horizontal="justify" vertical="center" wrapText="1"/>
    </xf>
    <xf numFmtId="3" fontId="2" fillId="2" borderId="0" xfId="2" applyNumberFormat="1" applyFill="1" applyAlignment="1">
      <alignment horizontal="justify" vertical="center" wrapText="1"/>
    </xf>
    <xf numFmtId="0" fontId="2" fillId="2" borderId="0" xfId="2" applyFill="1" applyAlignment="1">
      <alignment horizontal="justify" vertical="center" wrapText="1"/>
    </xf>
    <xf numFmtId="3" fontId="6" fillId="4" borderId="8" xfId="2" applyNumberFormat="1" applyFont="1" applyFill="1" applyBorder="1" applyAlignment="1">
      <alignment horizontal="center" vertical="center" wrapText="1"/>
    </xf>
    <xf numFmtId="0" fontId="5" fillId="2" borderId="15" xfId="2" applyFont="1" applyFill="1" applyBorder="1" applyAlignment="1">
      <alignment horizontal="center" vertical="center"/>
    </xf>
    <xf numFmtId="0" fontId="9" fillId="0" borderId="16" xfId="2" applyFont="1" applyBorder="1" applyAlignment="1">
      <alignment vertical="center"/>
    </xf>
    <xf numFmtId="2" fontId="9" fillId="0" borderId="16" xfId="2" applyNumberFormat="1" applyFont="1" applyBorder="1" applyAlignment="1">
      <alignment horizontal="right" vertical="center"/>
    </xf>
    <xf numFmtId="0" fontId="2" fillId="0" borderId="20" xfId="2" applyBorder="1" applyAlignment="1">
      <alignment vertical="center"/>
    </xf>
    <xf numFmtId="0" fontId="5" fillId="2" borderId="21" xfId="2" applyFont="1" applyFill="1" applyBorder="1" applyAlignment="1">
      <alignment horizontal="center" vertical="center"/>
    </xf>
    <xf numFmtId="0" fontId="9" fillId="0" borderId="20" xfId="2" applyFont="1" applyBorder="1" applyAlignment="1">
      <alignment vertical="center"/>
    </xf>
    <xf numFmtId="2" fontId="9" fillId="0" borderId="20" xfId="2" applyNumberFormat="1" applyFont="1" applyBorder="1" applyAlignment="1">
      <alignment horizontal="right" vertical="center"/>
    </xf>
    <xf numFmtId="0" fontId="9" fillId="0" borderId="20" xfId="2" applyFont="1" applyBorder="1" applyAlignment="1">
      <alignment vertical="center" wrapText="1"/>
    </xf>
    <xf numFmtId="2" fontId="9" fillId="0" borderId="20" xfId="2" applyNumberFormat="1" applyFont="1" applyBorder="1" applyAlignment="1">
      <alignment horizontal="right" vertical="center" wrapText="1"/>
    </xf>
    <xf numFmtId="0" fontId="12" fillId="0" borderId="20" xfId="2" applyFont="1" applyBorder="1" applyAlignment="1">
      <alignment vertical="center" wrapText="1"/>
    </xf>
    <xf numFmtId="2" fontId="12" fillId="0" borderId="20" xfId="2" applyNumberFormat="1" applyFont="1" applyBorder="1" applyAlignment="1">
      <alignment horizontal="right" vertical="center" wrapText="1"/>
    </xf>
    <xf numFmtId="2" fontId="2" fillId="0" borderId="20" xfId="2" applyNumberFormat="1" applyBorder="1" applyAlignment="1">
      <alignment horizontal="right" vertical="center"/>
    </xf>
    <xf numFmtId="164" fontId="2" fillId="0" borderId="20" xfId="2" applyNumberFormat="1" applyBorder="1" applyAlignment="1">
      <alignment horizontal="center" vertical="center"/>
    </xf>
    <xf numFmtId="164" fontId="2" fillId="0" borderId="22" xfId="2" applyNumberFormat="1" applyBorder="1" applyAlignment="1">
      <alignment horizontal="center" vertical="center"/>
    </xf>
    <xf numFmtId="3" fontId="2" fillId="0" borderId="22" xfId="2" applyNumberFormat="1" applyBorder="1" applyAlignment="1">
      <alignment horizontal="justify" vertical="center"/>
    </xf>
    <xf numFmtId="0" fontId="2" fillId="0" borderId="22" xfId="2" applyBorder="1" applyAlignment="1">
      <alignment horizontal="justify" vertical="center"/>
    </xf>
    <xf numFmtId="0" fontId="2" fillId="2" borderId="20" xfId="2" applyFill="1" applyBorder="1" applyAlignment="1">
      <alignment vertical="center"/>
    </xf>
    <xf numFmtId="0" fontId="2" fillId="2" borderId="24" xfId="2" applyFill="1" applyBorder="1" applyAlignment="1">
      <alignment horizontal="justify" vertical="center"/>
    </xf>
    <xf numFmtId="0" fontId="2" fillId="2" borderId="20" xfId="2" applyFill="1" applyBorder="1" applyAlignment="1">
      <alignment vertical="center" wrapText="1"/>
    </xf>
    <xf numFmtId="0" fontId="5" fillId="2" borderId="21" xfId="2" applyFont="1" applyFill="1" applyBorder="1" applyAlignment="1">
      <alignment horizontal="center" vertical="center" wrapText="1"/>
    </xf>
    <xf numFmtId="3" fontId="2" fillId="0" borderId="24" xfId="4" applyNumberFormat="1" applyFont="1" applyFill="1" applyBorder="1" applyAlignment="1" applyProtection="1">
      <alignment horizontal="justify" vertical="center"/>
    </xf>
    <xf numFmtId="164" fontId="2" fillId="0" borderId="22" xfId="2" applyNumberFormat="1" applyBorder="1" applyAlignment="1">
      <alignment horizontal="center" vertical="center" wrapText="1"/>
    </xf>
    <xf numFmtId="2" fontId="2" fillId="2" borderId="20" xfId="2" applyNumberFormat="1" applyFill="1" applyBorder="1" applyAlignment="1">
      <alignment horizontal="right" vertical="center"/>
    </xf>
    <xf numFmtId="0" fontId="16" fillId="2" borderId="21" xfId="2" applyFont="1" applyFill="1" applyBorder="1" applyAlignment="1">
      <alignment horizontal="center" vertical="center"/>
    </xf>
    <xf numFmtId="0" fontId="16" fillId="0" borderId="20" xfId="2" applyFont="1" applyBorder="1" applyAlignment="1">
      <alignment vertical="center"/>
    </xf>
    <xf numFmtId="0" fontId="17" fillId="0" borderId="21" xfId="2" applyFont="1" applyBorder="1" applyAlignment="1">
      <alignment vertical="center"/>
    </xf>
    <xf numFmtId="0" fontId="2" fillId="0" borderId="20" xfId="2" applyBorder="1" applyAlignment="1">
      <alignment vertical="center" wrapText="1"/>
    </xf>
    <xf numFmtId="164" fontId="2" fillId="2" borderId="20" xfId="2" applyNumberFormat="1" applyFill="1" applyBorder="1" applyAlignment="1">
      <alignment horizontal="center" vertical="center"/>
    </xf>
    <xf numFmtId="164" fontId="2" fillId="2" borderId="22" xfId="2" applyNumberFormat="1" applyFill="1" applyBorder="1" applyAlignment="1">
      <alignment horizontal="center" vertical="center"/>
    </xf>
    <xf numFmtId="0" fontId="16" fillId="2" borderId="20" xfId="2" applyFont="1" applyFill="1" applyBorder="1" applyAlignment="1">
      <alignment vertical="center"/>
    </xf>
    <xf numFmtId="0" fontId="2" fillId="2" borderId="22" xfId="2" applyFill="1" applyBorder="1" applyAlignment="1">
      <alignment horizontal="justify" vertical="center"/>
    </xf>
    <xf numFmtId="0" fontId="2" fillId="2" borderId="20" xfId="2" applyFill="1" applyBorder="1" applyAlignment="1">
      <alignment horizontal="justify" vertical="center" wrapText="1"/>
    </xf>
    <xf numFmtId="0" fontId="5" fillId="0" borderId="21" xfId="2" applyFont="1" applyBorder="1" applyAlignment="1">
      <alignment horizontal="center" vertical="center"/>
    </xf>
    <xf numFmtId="0" fontId="5" fillId="0" borderId="25" xfId="2" applyFont="1" applyBorder="1" applyAlignment="1">
      <alignment horizontal="center" vertical="center"/>
    </xf>
    <xf numFmtId="0" fontId="2" fillId="0" borderId="26" xfId="2" applyBorder="1" applyAlignment="1">
      <alignment vertical="center"/>
    </xf>
    <xf numFmtId="2" fontId="2" fillId="0" borderId="26" xfId="2" applyNumberFormat="1" applyBorder="1" applyAlignment="1">
      <alignment horizontal="right" vertical="center"/>
    </xf>
    <xf numFmtId="0" fontId="2" fillId="0" borderId="29" xfId="2" applyBorder="1" applyAlignment="1">
      <alignment horizontal="justify" vertical="center"/>
    </xf>
    <xf numFmtId="164" fontId="2" fillId="0" borderId="26" xfId="2" applyNumberFormat="1" applyBorder="1" applyAlignment="1">
      <alignment horizontal="center" vertical="center"/>
    </xf>
    <xf numFmtId="164" fontId="2" fillId="0" borderId="27" xfId="2" applyNumberFormat="1" applyBorder="1" applyAlignment="1">
      <alignment horizontal="center" vertical="center"/>
    </xf>
    <xf numFmtId="0" fontId="2" fillId="0" borderId="27" xfId="2" applyBorder="1" applyAlignment="1">
      <alignment horizontal="justify" vertical="center"/>
    </xf>
    <xf numFmtId="0" fontId="20" fillId="0" borderId="0" xfId="2" applyFont="1" applyAlignment="1">
      <alignment horizontal="center" vertical="center"/>
    </xf>
    <xf numFmtId="2" fontId="21" fillId="6" borderId="10" xfId="2" applyNumberFormat="1" applyFont="1" applyFill="1" applyBorder="1" applyAlignment="1">
      <alignment horizontal="center" vertical="center" wrapText="1"/>
    </xf>
    <xf numFmtId="2" fontId="21" fillId="6" borderId="13" xfId="2" applyNumberFormat="1" applyFont="1" applyFill="1" applyBorder="1" applyAlignment="1">
      <alignment horizontal="center" vertical="center" wrapText="1"/>
    </xf>
    <xf numFmtId="2" fontId="21" fillId="6" borderId="11" xfId="2" applyNumberFormat="1" applyFont="1" applyFill="1" applyBorder="1" applyAlignment="1">
      <alignment horizontal="center" vertical="center" wrapText="1"/>
    </xf>
    <xf numFmtId="2" fontId="21" fillId="6" borderId="14" xfId="2" applyNumberFormat="1" applyFont="1" applyFill="1" applyBorder="1" applyAlignment="1">
      <alignment horizontal="center" vertical="center" wrapText="1"/>
    </xf>
    <xf numFmtId="0" fontId="20" fillId="0" borderId="0" xfId="2" applyFont="1" applyAlignment="1">
      <alignment vertical="center"/>
    </xf>
    <xf numFmtId="0" fontId="5" fillId="0" borderId="0" xfId="2" applyFont="1" applyAlignment="1">
      <alignment horizontal="center" vertical="center"/>
    </xf>
    <xf numFmtId="3" fontId="2" fillId="0" borderId="0" xfId="2" applyNumberFormat="1" applyAlignment="1">
      <alignment vertical="center"/>
    </xf>
    <xf numFmtId="0" fontId="2" fillId="0" borderId="0" xfId="2" applyAlignment="1">
      <alignment horizontal="justify" vertical="center" wrapText="1"/>
    </xf>
    <xf numFmtId="164" fontId="2" fillId="0" borderId="0" xfId="2" applyNumberFormat="1" applyAlignment="1">
      <alignment horizontal="center" vertical="center" wrapText="1"/>
    </xf>
    <xf numFmtId="0" fontId="2" fillId="0" borderId="0" xfId="2" applyAlignment="1">
      <alignment horizontal="right" vertical="center"/>
    </xf>
    <xf numFmtId="164" fontId="29" fillId="0" borderId="0" xfId="2" applyNumberFormat="1" applyFont="1" applyAlignment="1">
      <alignment horizontal="center" vertical="center" wrapText="1"/>
    </xf>
    <xf numFmtId="0" fontId="10" fillId="6" borderId="9" xfId="2" applyFont="1" applyFill="1" applyBorder="1" applyAlignment="1">
      <alignment horizontal="center" vertical="center" wrapText="1"/>
    </xf>
    <xf numFmtId="0" fontId="10" fillId="6" borderId="10" xfId="2" applyFont="1" applyFill="1" applyBorder="1" applyAlignment="1">
      <alignment horizontal="center" vertical="center" wrapText="1"/>
    </xf>
    <xf numFmtId="0" fontId="39" fillId="0" borderId="0" xfId="2" applyFont="1" applyAlignment="1">
      <alignment vertical="center"/>
    </xf>
    <xf numFmtId="0" fontId="22" fillId="0" borderId="15" xfId="2" applyFont="1" applyBorder="1" applyAlignment="1">
      <alignment vertical="center"/>
    </xf>
    <xf numFmtId="49" fontId="9" fillId="0" borderId="16" xfId="2" applyNumberFormat="1" applyFont="1" applyBorder="1" applyAlignment="1">
      <alignment horizontal="center" vertical="center"/>
    </xf>
    <xf numFmtId="2" fontId="29" fillId="0" borderId="0" xfId="2" applyNumberFormat="1" applyFont="1" applyAlignment="1">
      <alignment horizontal="center" vertical="center" wrapText="1"/>
    </xf>
    <xf numFmtId="166" fontId="39" fillId="0" borderId="0" xfId="2" applyNumberFormat="1" applyFont="1" applyAlignment="1">
      <alignment vertical="center"/>
    </xf>
    <xf numFmtId="0" fontId="22" fillId="0" borderId="21" xfId="2" applyFont="1" applyBorder="1" applyAlignment="1">
      <alignment vertical="center"/>
    </xf>
    <xf numFmtId="49" fontId="9" fillId="0" borderId="20" xfId="2" applyNumberFormat="1" applyFont="1" applyBorder="1" applyAlignment="1">
      <alignment horizontal="center" vertical="center"/>
    </xf>
    <xf numFmtId="0" fontId="22" fillId="0" borderId="25" xfId="2" applyFont="1" applyBorder="1" applyAlignment="1">
      <alignment vertical="center"/>
    </xf>
    <xf numFmtId="49" fontId="9" fillId="0" borderId="26" xfId="2" applyNumberFormat="1" applyFont="1" applyBorder="1" applyAlignment="1">
      <alignment horizontal="center" vertical="center"/>
    </xf>
    <xf numFmtId="0" fontId="9" fillId="0" borderId="26" xfId="2" applyFont="1" applyBorder="1" applyAlignment="1">
      <alignment horizontal="center" vertical="center"/>
    </xf>
    <xf numFmtId="0" fontId="23" fillId="0" borderId="0" xfId="2" applyFont="1" applyAlignment="1">
      <alignment horizontal="center" vertical="center"/>
    </xf>
    <xf numFmtId="0" fontId="24" fillId="0" borderId="0" xfId="2" applyFont="1" applyAlignment="1">
      <alignment horizontal="center" vertical="center"/>
    </xf>
    <xf numFmtId="0" fontId="25" fillId="0" borderId="0" xfId="2" applyFont="1" applyAlignment="1">
      <alignment horizontal="center" vertical="center"/>
    </xf>
    <xf numFmtId="0" fontId="24" fillId="0" borderId="0" xfId="2" applyFont="1" applyAlignment="1">
      <alignment vertical="center"/>
    </xf>
    <xf numFmtId="2" fontId="24" fillId="0" borderId="0" xfId="2" applyNumberFormat="1" applyFont="1" applyAlignment="1">
      <alignment vertical="center"/>
    </xf>
    <xf numFmtId="2" fontId="24" fillId="0" borderId="0" xfId="2" applyNumberFormat="1" applyFont="1" applyAlignment="1">
      <alignment horizontal="center" vertical="center"/>
    </xf>
    <xf numFmtId="2" fontId="9" fillId="2" borderId="0" xfId="2" applyNumberFormat="1" applyFont="1" applyFill="1" applyAlignment="1">
      <alignment horizontal="justify" vertical="center" wrapText="1"/>
    </xf>
    <xf numFmtId="0" fontId="9" fillId="2" borderId="0" xfId="2" applyFont="1" applyFill="1" applyAlignment="1">
      <alignment horizontal="justify" vertical="center" wrapText="1"/>
    </xf>
    <xf numFmtId="0" fontId="48" fillId="6" borderId="13" xfId="2" applyFont="1" applyFill="1" applyBorder="1" applyAlignment="1">
      <alignment horizontal="center" vertical="center" wrapText="1"/>
    </xf>
    <xf numFmtId="0" fontId="5" fillId="8" borderId="15" xfId="2" applyFont="1" applyFill="1" applyBorder="1" applyAlignment="1">
      <alignment horizontal="center" vertical="center"/>
    </xf>
    <xf numFmtId="0" fontId="9" fillId="0" borderId="19" xfId="2" applyFont="1" applyBorder="1" applyAlignment="1">
      <alignment horizontal="justify" vertical="center" wrapText="1"/>
    </xf>
    <xf numFmtId="0" fontId="9" fillId="0" borderId="24" xfId="2" applyFont="1" applyBorder="1" applyAlignment="1">
      <alignment horizontal="justify" vertical="center"/>
    </xf>
    <xf numFmtId="0" fontId="5" fillId="8" borderId="21" xfId="2" applyFont="1" applyFill="1" applyBorder="1" applyAlignment="1">
      <alignment horizontal="center" vertical="center"/>
    </xf>
    <xf numFmtId="43" fontId="0" fillId="0" borderId="41" xfId="1" applyFont="1" applyBorder="1" applyAlignment="1">
      <alignment wrapText="1"/>
    </xf>
    <xf numFmtId="2" fontId="10" fillId="6" borderId="23" xfId="2" applyNumberFormat="1" applyFont="1" applyFill="1" applyBorder="1" applyAlignment="1">
      <alignment horizontal="center" vertical="center" wrapText="1"/>
    </xf>
    <xf numFmtId="167" fontId="9" fillId="0" borderId="24" xfId="1" applyNumberFormat="1" applyFont="1" applyBorder="1" applyAlignment="1">
      <alignment horizontal="justify" vertical="center"/>
    </xf>
    <xf numFmtId="167" fontId="2" fillId="0" borderId="24" xfId="1" applyNumberFormat="1" applyFont="1" applyBorder="1" applyAlignment="1">
      <alignment horizontal="justify" vertical="center"/>
    </xf>
    <xf numFmtId="43" fontId="9" fillId="2" borderId="24" xfId="2" applyNumberFormat="1" applyFont="1" applyFill="1" applyBorder="1" applyAlignment="1">
      <alignment horizontal="justify" vertical="center"/>
    </xf>
    <xf numFmtId="43" fontId="2" fillId="2" borderId="24" xfId="2" applyNumberFormat="1" applyFill="1" applyBorder="1" applyAlignment="1">
      <alignment horizontal="justify" vertical="center"/>
    </xf>
    <xf numFmtId="0" fontId="9" fillId="2" borderId="24" xfId="2" applyFont="1" applyFill="1" applyBorder="1" applyAlignment="1">
      <alignment horizontal="justify" vertical="center" wrapText="1"/>
    </xf>
    <xf numFmtId="0" fontId="2" fillId="2" borderId="24" xfId="2" applyFill="1" applyBorder="1" applyAlignment="1">
      <alignment horizontal="justify" vertical="center" wrapText="1"/>
    </xf>
    <xf numFmtId="3" fontId="9" fillId="2" borderId="24" xfId="4" applyNumberFormat="1" applyFont="1" applyFill="1" applyBorder="1" applyAlignment="1">
      <alignment horizontal="justify" vertical="center" wrapText="1"/>
    </xf>
    <xf numFmtId="3" fontId="9" fillId="0" borderId="24" xfId="4" applyNumberFormat="1" applyFont="1" applyFill="1" applyBorder="1" applyAlignment="1">
      <alignment horizontal="justify" vertical="center"/>
    </xf>
    <xf numFmtId="0" fontId="9" fillId="2" borderId="24" xfId="2" applyFont="1" applyFill="1" applyBorder="1" applyAlignment="1">
      <alignment horizontal="justify" vertical="center"/>
    </xf>
    <xf numFmtId="3" fontId="9" fillId="0" borderId="24" xfId="4" applyNumberFormat="1" applyFont="1" applyFill="1" applyBorder="1" applyAlignment="1">
      <alignment horizontal="justify" vertical="center" wrapText="1"/>
    </xf>
    <xf numFmtId="3" fontId="2" fillId="0" borderId="24" xfId="4" applyNumberFormat="1" applyFont="1" applyFill="1" applyBorder="1" applyAlignment="1">
      <alignment horizontal="justify" vertical="center" wrapText="1"/>
    </xf>
    <xf numFmtId="43" fontId="2" fillId="2" borderId="20" xfId="1" applyFont="1" applyFill="1" applyBorder="1" applyAlignment="1" applyProtection="1">
      <alignment horizontal="right" vertical="center"/>
    </xf>
    <xf numFmtId="43" fontId="2" fillId="9" borderId="22" xfId="1" applyFont="1" applyFill="1" applyBorder="1" applyAlignment="1">
      <alignment horizontal="right" vertical="center"/>
    </xf>
    <xf numFmtId="43" fontId="2" fillId="9" borderId="20" xfId="1" applyFont="1" applyFill="1" applyBorder="1" applyAlignment="1">
      <alignment horizontal="right" vertical="center"/>
    </xf>
    <xf numFmtId="2" fontId="10" fillId="6" borderId="28" xfId="2" applyNumberFormat="1" applyFont="1" applyFill="1" applyBorder="1" applyAlignment="1">
      <alignment horizontal="center" vertical="center" wrapText="1"/>
    </xf>
    <xf numFmtId="2" fontId="48" fillId="6" borderId="13" xfId="2" applyNumberFormat="1" applyFont="1" applyFill="1" applyBorder="1" applyAlignment="1">
      <alignment horizontal="center" vertical="center" wrapText="1"/>
    </xf>
    <xf numFmtId="0" fontId="9" fillId="0" borderId="0" xfId="2" applyFont="1" applyAlignment="1">
      <alignment horizontal="justify" vertical="center" wrapText="1"/>
    </xf>
    <xf numFmtId="0" fontId="48" fillId="6" borderId="11" xfId="2" applyFont="1" applyFill="1" applyBorder="1" applyAlignment="1">
      <alignment horizontal="center" vertical="center" wrapText="1"/>
    </xf>
    <xf numFmtId="43" fontId="22" fillId="9" borderId="20" xfId="1" applyFont="1" applyFill="1" applyBorder="1" applyAlignment="1">
      <alignment horizontal="center" vertical="center"/>
    </xf>
    <xf numFmtId="43" fontId="22" fillId="9" borderId="22" xfId="1" applyFont="1" applyFill="1" applyBorder="1" applyAlignment="1">
      <alignment horizontal="center" vertical="center"/>
    </xf>
    <xf numFmtId="2" fontId="48" fillId="6" borderId="11" xfId="2" applyNumberFormat="1" applyFont="1" applyFill="1" applyBorder="1" applyAlignment="1">
      <alignment horizontal="center" vertical="center" wrapText="1"/>
    </xf>
    <xf numFmtId="43" fontId="23" fillId="0" borderId="12" xfId="1" applyFont="1" applyFill="1" applyBorder="1" applyAlignment="1">
      <alignment horizontal="center" vertical="center" wrapText="1"/>
    </xf>
    <xf numFmtId="43" fontId="2" fillId="0" borderId="0" xfId="2" applyNumberFormat="1" applyAlignment="1">
      <alignment horizontal="justify" vertical="center" wrapText="1"/>
    </xf>
    <xf numFmtId="2" fontId="49" fillId="0" borderId="0" xfId="2" applyNumberFormat="1" applyFont="1" applyAlignment="1">
      <alignment vertical="center"/>
    </xf>
    <xf numFmtId="43" fontId="9" fillId="0" borderId="0" xfId="1" applyFont="1" applyAlignment="1">
      <alignment horizontal="justify" vertical="center" wrapText="1"/>
    </xf>
    <xf numFmtId="43" fontId="9" fillId="0" borderId="0" xfId="1" applyFont="1" applyAlignment="1">
      <alignment vertical="center"/>
    </xf>
    <xf numFmtId="165" fontId="9" fillId="0" borderId="0" xfId="2" applyNumberFormat="1" applyFont="1" applyAlignment="1">
      <alignment horizontal="justify" vertical="center" wrapText="1"/>
    </xf>
    <xf numFmtId="165" fontId="2" fillId="0" borderId="0" xfId="2" applyNumberFormat="1" applyAlignment="1">
      <alignment horizontal="justify" vertical="center" wrapText="1"/>
    </xf>
    <xf numFmtId="43" fontId="2" fillId="9" borderId="0" xfId="1" applyFont="1" applyFill="1" applyAlignment="1">
      <alignment vertical="center"/>
    </xf>
    <xf numFmtId="43" fontId="5" fillId="9" borderId="0" xfId="1" applyFont="1" applyFill="1" applyAlignment="1">
      <alignment vertical="center"/>
    </xf>
    <xf numFmtId="43" fontId="2" fillId="0" borderId="20" xfId="1" applyFont="1" applyBorder="1" applyAlignment="1">
      <alignment horizontal="center" vertical="center"/>
    </xf>
    <xf numFmtId="0" fontId="2" fillId="0" borderId="20" xfId="2" applyBorder="1" applyAlignment="1">
      <alignment horizontal="center" vertical="center" wrapText="1"/>
    </xf>
    <xf numFmtId="43" fontId="9" fillId="0" borderId="20" xfId="1" applyFont="1" applyBorder="1" applyAlignment="1">
      <alignment horizontal="justify" vertical="center" wrapText="1"/>
    </xf>
    <xf numFmtId="43" fontId="2" fillId="0" borderId="20" xfId="1" applyFont="1" applyBorder="1" applyAlignment="1">
      <alignment horizontal="justify" vertical="center" wrapText="1"/>
    </xf>
    <xf numFmtId="0" fontId="22" fillId="0" borderId="0" xfId="5" applyFont="1" applyAlignment="1">
      <alignment horizontal="center" vertical="center"/>
    </xf>
    <xf numFmtId="0" fontId="51" fillId="0" borderId="0" xfId="5" applyFont="1" applyAlignment="1">
      <alignment vertical="center"/>
    </xf>
    <xf numFmtId="43" fontId="51" fillId="0" borderId="0" xfId="10" applyFont="1" applyAlignment="1">
      <alignment vertical="center"/>
    </xf>
    <xf numFmtId="43" fontId="51" fillId="0" borderId="0" xfId="10" applyFont="1" applyAlignment="1">
      <alignment horizontal="center" vertical="center"/>
    </xf>
    <xf numFmtId="168" fontId="52" fillId="0" borderId="0" xfId="5" applyNumberFormat="1" applyFont="1" applyAlignment="1">
      <alignment horizontal="left" vertical="center" wrapText="1"/>
    </xf>
    <xf numFmtId="0" fontId="51" fillId="0" borderId="0" xfId="5" applyFont="1" applyAlignment="1">
      <alignment horizontal="center" vertical="center" wrapText="1"/>
    </xf>
    <xf numFmtId="0" fontId="9" fillId="0" borderId="0" xfId="5" applyFont="1" applyAlignment="1">
      <alignment vertical="center"/>
    </xf>
    <xf numFmtId="0" fontId="51" fillId="0" borderId="0" xfId="5" applyFont="1"/>
    <xf numFmtId="0" fontId="22" fillId="2" borderId="0" xfId="5" applyFont="1" applyFill="1" applyAlignment="1">
      <alignment vertical="center"/>
    </xf>
    <xf numFmtId="43" fontId="4" fillId="2" borderId="0" xfId="10" applyFont="1" applyFill="1" applyAlignment="1">
      <alignment horizontal="left" vertical="center"/>
    </xf>
    <xf numFmtId="43" fontId="4" fillId="2" borderId="0" xfId="10" applyFont="1" applyFill="1" applyAlignment="1">
      <alignment horizontal="center" vertical="center"/>
    </xf>
    <xf numFmtId="2" fontId="51" fillId="2" borderId="0" xfId="5" applyNumberFormat="1" applyFont="1" applyFill="1" applyAlignment="1">
      <alignment horizontal="justify" vertical="center" wrapText="1"/>
    </xf>
    <xf numFmtId="0" fontId="22" fillId="2" borderId="0" xfId="5" applyFont="1" applyFill="1" applyAlignment="1">
      <alignment horizontal="justify" vertical="center" wrapText="1"/>
    </xf>
    <xf numFmtId="43" fontId="9" fillId="2" borderId="0" xfId="10" applyFont="1" applyFill="1" applyAlignment="1">
      <alignment horizontal="justify" vertical="center" wrapText="1"/>
    </xf>
    <xf numFmtId="43" fontId="9" fillId="2" borderId="0" xfId="10" applyFont="1" applyFill="1" applyAlignment="1">
      <alignment horizontal="center" vertical="center" wrapText="1"/>
    </xf>
    <xf numFmtId="0" fontId="9" fillId="2" borderId="0" xfId="5" applyFont="1" applyFill="1" applyAlignment="1">
      <alignment horizontal="justify" vertical="center" wrapText="1"/>
    </xf>
    <xf numFmtId="3" fontId="28" fillId="4" borderId="8" xfId="5" applyNumberFormat="1" applyFont="1" applyFill="1" applyBorder="1" applyAlignment="1">
      <alignment horizontal="center" vertical="center" wrapText="1"/>
    </xf>
    <xf numFmtId="0" fontId="48" fillId="6" borderId="9" xfId="2" applyFont="1" applyFill="1" applyBorder="1" applyAlignment="1">
      <alignment horizontal="center" vertical="center" wrapText="1"/>
    </xf>
    <xf numFmtId="0" fontId="48" fillId="6" borderId="10" xfId="2" applyFont="1" applyFill="1" applyBorder="1" applyAlignment="1">
      <alignment horizontal="center" vertical="center" wrapText="1"/>
    </xf>
    <xf numFmtId="43" fontId="48" fillId="6" borderId="10" xfId="10" applyFont="1" applyFill="1" applyBorder="1" applyAlignment="1">
      <alignment horizontal="center" vertical="center" wrapText="1"/>
    </xf>
    <xf numFmtId="43" fontId="48" fillId="6" borderId="11" xfId="10" applyFont="1" applyFill="1" applyBorder="1" applyAlignment="1">
      <alignment horizontal="center" vertical="center" wrapText="1"/>
    </xf>
    <xf numFmtId="43" fontId="48" fillId="6" borderId="12" xfId="10" applyFont="1" applyFill="1" applyBorder="1" applyAlignment="1">
      <alignment horizontal="center" vertical="center" wrapText="1"/>
    </xf>
    <xf numFmtId="0" fontId="48" fillId="6" borderId="14" xfId="2" applyFont="1" applyFill="1" applyBorder="1" applyAlignment="1">
      <alignment horizontal="center" vertical="center" wrapText="1"/>
    </xf>
    <xf numFmtId="0" fontId="48" fillId="6" borderId="7" xfId="2" applyFont="1" applyFill="1" applyBorder="1" applyAlignment="1">
      <alignment horizontal="center" vertical="center" wrapText="1"/>
    </xf>
    <xf numFmtId="0" fontId="22" fillId="2" borderId="15" xfId="5" applyFont="1" applyFill="1" applyBorder="1" applyAlignment="1">
      <alignment horizontal="center" vertical="center"/>
    </xf>
    <xf numFmtId="0" fontId="9" fillId="0" borderId="16" xfId="5" applyFont="1" applyBorder="1" applyAlignment="1">
      <alignment vertical="center"/>
    </xf>
    <xf numFmtId="43" fontId="9" fillId="0" borderId="16" xfId="10" applyFont="1" applyBorder="1" applyAlignment="1">
      <alignment horizontal="right" vertical="center"/>
    </xf>
    <xf numFmtId="43" fontId="9" fillId="0" borderId="17" xfId="10" applyFont="1" applyBorder="1" applyAlignment="1">
      <alignment horizontal="right" vertical="center" wrapText="1"/>
    </xf>
    <xf numFmtId="43" fontId="48" fillId="6" borderId="18" xfId="10" applyFont="1" applyFill="1" applyBorder="1" applyAlignment="1">
      <alignment horizontal="center" vertical="center" wrapText="1"/>
    </xf>
    <xf numFmtId="0" fontId="51" fillId="0" borderId="0" xfId="5" applyFont="1" applyAlignment="1">
      <alignment horizontal="justify" vertical="center"/>
    </xf>
    <xf numFmtId="43" fontId="9" fillId="0" borderId="16" xfId="2" applyNumberFormat="1" applyFont="1" applyBorder="1" applyAlignment="1">
      <alignment horizontal="center" vertical="center"/>
    </xf>
    <xf numFmtId="0" fontId="9" fillId="0" borderId="20" xfId="5" applyFont="1" applyBorder="1" applyAlignment="1">
      <alignment vertical="center"/>
    </xf>
    <xf numFmtId="0" fontId="22" fillId="2" borderId="21" xfId="5" applyFont="1" applyFill="1" applyBorder="1" applyAlignment="1">
      <alignment horizontal="center" vertical="center"/>
    </xf>
    <xf numFmtId="43" fontId="9" fillId="0" borderId="20" xfId="10" applyFont="1" applyBorder="1" applyAlignment="1">
      <alignment horizontal="right" vertical="center"/>
    </xf>
    <xf numFmtId="43" fontId="9" fillId="0" borderId="22" xfId="10" applyFont="1" applyBorder="1" applyAlignment="1">
      <alignment horizontal="right" vertical="center" wrapText="1"/>
    </xf>
    <xf numFmtId="43" fontId="9" fillId="0" borderId="22" xfId="2" applyNumberFormat="1" applyFont="1" applyBorder="1" applyAlignment="1">
      <alignment horizontal="center" vertical="center"/>
    </xf>
    <xf numFmtId="43" fontId="9" fillId="0" borderId="20" xfId="2" applyNumberFormat="1" applyFont="1" applyBorder="1" applyAlignment="1">
      <alignment horizontal="center" vertical="center"/>
    </xf>
    <xf numFmtId="0" fontId="9" fillId="0" borderId="20" xfId="5" applyFont="1" applyBorder="1" applyAlignment="1">
      <alignment vertical="center" wrapText="1"/>
    </xf>
    <xf numFmtId="43" fontId="9" fillId="0" borderId="20" xfId="10" applyFont="1" applyBorder="1" applyAlignment="1">
      <alignment horizontal="right" vertical="center" wrapText="1"/>
    </xf>
    <xf numFmtId="166" fontId="51" fillId="0" borderId="20" xfId="10" applyNumberFormat="1" applyFont="1" applyBorder="1" applyAlignment="1">
      <alignment horizontal="center" vertical="center" wrapText="1"/>
    </xf>
    <xf numFmtId="0" fontId="9" fillId="0" borderId="24" xfId="5" applyFont="1" applyBorder="1" applyAlignment="1">
      <alignment horizontal="justify" vertical="center"/>
    </xf>
    <xf numFmtId="164" fontId="9" fillId="0" borderId="20" xfId="5" applyNumberFormat="1" applyFont="1" applyBorder="1" applyAlignment="1">
      <alignment horizontal="center" vertical="center"/>
    </xf>
    <xf numFmtId="164" fontId="9" fillId="0" borderId="22" xfId="5" applyNumberFormat="1" applyFont="1" applyBorder="1" applyAlignment="1">
      <alignment horizontal="center" vertical="center"/>
    </xf>
    <xf numFmtId="3" fontId="9" fillId="0" borderId="22" xfId="5" applyNumberFormat="1" applyFont="1" applyBorder="1" applyAlignment="1">
      <alignment horizontal="justify" vertical="center"/>
    </xf>
    <xf numFmtId="3" fontId="52" fillId="0" borderId="24" xfId="4" applyNumberFormat="1" applyFont="1" applyBorder="1" applyAlignment="1">
      <alignment horizontal="right" vertical="center"/>
    </xf>
    <xf numFmtId="3" fontId="9" fillId="0" borderId="24" xfId="4" applyNumberFormat="1" applyFont="1" applyBorder="1" applyAlignment="1">
      <alignment horizontal="right" vertical="center"/>
    </xf>
    <xf numFmtId="0" fontId="51" fillId="2" borderId="0" xfId="5" applyFont="1" applyFill="1" applyAlignment="1">
      <alignment horizontal="justify" vertical="center"/>
    </xf>
    <xf numFmtId="43" fontId="9" fillId="0" borderId="22" xfId="10" applyFont="1" applyBorder="1" applyAlignment="1">
      <alignment horizontal="right" vertical="center"/>
    </xf>
    <xf numFmtId="3" fontId="9" fillId="2" borderId="24" xfId="4" applyNumberFormat="1" applyFont="1" applyFill="1" applyBorder="1" applyAlignment="1">
      <alignment horizontal="right" vertical="center"/>
    </xf>
    <xf numFmtId="0" fontId="9" fillId="0" borderId="22" xfId="5" applyFont="1" applyBorder="1" applyAlignment="1">
      <alignment horizontal="justify" vertical="center"/>
    </xf>
    <xf numFmtId="3" fontId="9" fillId="2" borderId="20" xfId="5" applyNumberFormat="1" applyFont="1" applyFill="1" applyBorder="1" applyAlignment="1">
      <alignment horizontal="right" vertical="center"/>
    </xf>
    <xf numFmtId="0" fontId="51" fillId="2" borderId="20" xfId="5" applyFont="1" applyFill="1" applyBorder="1" applyAlignment="1">
      <alignment horizontal="justify" vertical="center"/>
    </xf>
    <xf numFmtId="0" fontId="9" fillId="2" borderId="20" xfId="5" applyFont="1" applyFill="1" applyBorder="1" applyAlignment="1">
      <alignment horizontal="right" vertical="center"/>
    </xf>
    <xf numFmtId="0" fontId="28" fillId="0" borderId="20" xfId="5" applyFont="1" applyBorder="1" applyAlignment="1">
      <alignment horizontal="justify" vertical="center"/>
    </xf>
    <xf numFmtId="43" fontId="48" fillId="6" borderId="42" xfId="10" applyFont="1" applyFill="1" applyBorder="1" applyAlignment="1">
      <alignment horizontal="center" vertical="center" wrapText="1"/>
    </xf>
    <xf numFmtId="0" fontId="9" fillId="2" borderId="20" xfId="5" applyFont="1" applyFill="1" applyBorder="1" applyAlignment="1">
      <alignment vertical="center"/>
    </xf>
    <xf numFmtId="43" fontId="9" fillId="2" borderId="20" xfId="10" applyFont="1" applyFill="1" applyBorder="1" applyAlignment="1">
      <alignment horizontal="right" vertical="center"/>
    </xf>
    <xf numFmtId="164" fontId="9" fillId="0" borderId="22" xfId="5" applyNumberFormat="1" applyFont="1" applyBorder="1" applyAlignment="1">
      <alignment horizontal="left" vertical="top" wrapText="1"/>
    </xf>
    <xf numFmtId="0" fontId="1" fillId="0" borderId="0" xfId="5"/>
    <xf numFmtId="0" fontId="9" fillId="2" borderId="24" xfId="5" applyFont="1" applyFill="1" applyBorder="1" applyAlignment="1">
      <alignment horizontal="justify" vertical="center"/>
    </xf>
    <xf numFmtId="0" fontId="9" fillId="2" borderId="20" xfId="5" applyFont="1" applyFill="1" applyBorder="1" applyAlignment="1">
      <alignment vertical="center" wrapText="1"/>
    </xf>
    <xf numFmtId="164" fontId="9" fillId="0" borderId="22" xfId="5" applyNumberFormat="1" applyFont="1" applyBorder="1" applyAlignment="1">
      <alignment horizontal="left" vertical="center" wrapText="1"/>
    </xf>
    <xf numFmtId="49" fontId="9" fillId="0" borderId="40" xfId="5" applyNumberFormat="1" applyFont="1" applyBorder="1" applyAlignment="1" applyProtection="1">
      <alignment horizontal="center" vertical="center" wrapText="1"/>
      <protection locked="0"/>
    </xf>
    <xf numFmtId="0" fontId="9" fillId="0" borderId="40" xfId="5" applyFont="1" applyBorder="1" applyAlignment="1" applyProtection="1">
      <alignment horizontal="left" vertical="center" wrapText="1"/>
      <protection locked="0"/>
    </xf>
    <xf numFmtId="43" fontId="9" fillId="2" borderId="22" xfId="10" applyFont="1" applyFill="1" applyBorder="1" applyAlignment="1">
      <alignment horizontal="right" vertical="center"/>
    </xf>
    <xf numFmtId="0" fontId="51" fillId="0" borderId="20" xfId="5" applyFont="1" applyBorder="1" applyAlignment="1">
      <alignment horizontal="justify" vertical="center"/>
    </xf>
    <xf numFmtId="164" fontId="9" fillId="0" borderId="22" xfId="5" applyNumberFormat="1" applyFont="1" applyBorder="1" applyAlignment="1">
      <alignment horizontal="center" vertical="center" wrapText="1"/>
    </xf>
    <xf numFmtId="164" fontId="9" fillId="2" borderId="22" xfId="5" applyNumberFormat="1" applyFont="1" applyFill="1" applyBorder="1" applyAlignment="1">
      <alignment horizontal="left" vertical="top" wrapText="1"/>
    </xf>
    <xf numFmtId="3" fontId="9" fillId="0" borderId="20" xfId="4" applyNumberFormat="1" applyFont="1" applyBorder="1" applyAlignment="1">
      <alignment horizontal="center" vertical="center"/>
    </xf>
    <xf numFmtId="3" fontId="9" fillId="0" borderId="22" xfId="4" applyNumberFormat="1" applyFont="1" applyBorder="1" applyAlignment="1">
      <alignment horizontal="center" vertical="center" wrapText="1"/>
    </xf>
    <xf numFmtId="164" fontId="9" fillId="2" borderId="20" xfId="5" applyNumberFormat="1" applyFont="1" applyFill="1" applyBorder="1" applyAlignment="1">
      <alignment horizontal="center" vertical="center"/>
    </xf>
    <xf numFmtId="164" fontId="9" fillId="2" borderId="22" xfId="5" applyNumberFormat="1" applyFont="1" applyFill="1" applyBorder="1" applyAlignment="1">
      <alignment horizontal="left" vertical="center" wrapText="1"/>
    </xf>
    <xf numFmtId="3" fontId="9" fillId="2" borderId="22" xfId="5" applyNumberFormat="1" applyFont="1" applyFill="1" applyBorder="1" applyAlignment="1">
      <alignment horizontal="justify" vertical="center"/>
    </xf>
    <xf numFmtId="0" fontId="9" fillId="2" borderId="0" xfId="5" applyFont="1" applyFill="1" applyAlignment="1">
      <alignment vertical="center"/>
    </xf>
    <xf numFmtId="0" fontId="51" fillId="2" borderId="0" xfId="5" applyFont="1" applyFill="1"/>
    <xf numFmtId="0" fontId="1" fillId="2" borderId="0" xfId="5" applyFill="1"/>
    <xf numFmtId="0" fontId="22" fillId="2" borderId="21" xfId="5" applyFont="1" applyFill="1" applyBorder="1" applyAlignment="1">
      <alignment horizontal="center" vertical="center" wrapText="1"/>
    </xf>
    <xf numFmtId="43" fontId="9" fillId="2" borderId="20" xfId="10" applyFont="1" applyFill="1" applyBorder="1" applyAlignment="1">
      <alignment horizontal="right" vertical="center" wrapText="1"/>
    </xf>
    <xf numFmtId="9" fontId="51" fillId="0" borderId="40" xfId="11" applyFont="1" applyBorder="1" applyAlignment="1" applyProtection="1">
      <alignment horizontal="justify" vertical="center" wrapText="1"/>
      <protection locked="0"/>
    </xf>
    <xf numFmtId="0" fontId="51" fillId="0" borderId="40" xfId="5" applyFont="1" applyBorder="1" applyAlignment="1" applyProtection="1">
      <alignment vertical="center" wrapText="1"/>
      <protection locked="0"/>
    </xf>
    <xf numFmtId="0" fontId="51" fillId="0" borderId="40" xfId="5" applyFont="1" applyBorder="1" applyAlignment="1" applyProtection="1">
      <alignment horizontal="center" vertical="center"/>
      <protection locked="0"/>
    </xf>
    <xf numFmtId="0" fontId="9" fillId="0" borderId="20" xfId="5" applyFont="1" applyBorder="1" applyAlignment="1" applyProtection="1">
      <alignment horizontal="left" vertical="center" wrapText="1"/>
      <protection locked="0"/>
    </xf>
    <xf numFmtId="0" fontId="9" fillId="0" borderId="22" xfId="5" applyFont="1" applyBorder="1" applyAlignment="1">
      <alignment horizontal="center" vertical="center"/>
    </xf>
    <xf numFmtId="164" fontId="52" fillId="0" borderId="22" xfId="5" applyNumberFormat="1" applyFont="1" applyBorder="1" applyAlignment="1">
      <alignment horizontal="left" vertical="center" wrapText="1"/>
    </xf>
    <xf numFmtId="43" fontId="9" fillId="0" borderId="24" xfId="10" applyFont="1" applyBorder="1" applyAlignment="1">
      <alignment horizontal="right" vertical="center"/>
    </xf>
    <xf numFmtId="0" fontId="51" fillId="0" borderId="0" xfId="5" applyFont="1" applyAlignment="1">
      <alignment wrapText="1"/>
    </xf>
    <xf numFmtId="43" fontId="9" fillId="0" borderId="22" xfId="5" applyNumberFormat="1" applyFont="1" applyBorder="1" applyAlignment="1">
      <alignment horizontal="justify" vertical="center"/>
    </xf>
    <xf numFmtId="0" fontId="54" fillId="2" borderId="21" xfId="5" applyFont="1" applyFill="1" applyBorder="1" applyAlignment="1">
      <alignment horizontal="center" vertical="center"/>
    </xf>
    <xf numFmtId="0" fontId="54" fillId="0" borderId="20" xfId="5" applyFont="1" applyBorder="1" applyAlignment="1">
      <alignment vertical="center"/>
    </xf>
    <xf numFmtId="0" fontId="51" fillId="0" borderId="21" xfId="5" applyFont="1" applyBorder="1" applyAlignment="1">
      <alignment vertical="center"/>
    </xf>
    <xf numFmtId="164" fontId="9" fillId="2" borderId="22" xfId="5" applyNumberFormat="1" applyFont="1" applyFill="1" applyBorder="1" applyAlignment="1">
      <alignment horizontal="center" vertical="center" wrapText="1"/>
    </xf>
    <xf numFmtId="0" fontId="51" fillId="2" borderId="0" xfId="5" applyFont="1" applyFill="1" applyAlignment="1">
      <alignment horizontal="justify" vertical="center" wrapText="1"/>
    </xf>
    <xf numFmtId="0" fontId="9" fillId="10" borderId="20" xfId="5" applyFont="1" applyFill="1" applyBorder="1" applyAlignment="1">
      <alignment vertical="center"/>
    </xf>
    <xf numFmtId="0" fontId="54" fillId="2" borderId="20" xfId="5" applyFont="1" applyFill="1" applyBorder="1" applyAlignment="1">
      <alignment vertical="center"/>
    </xf>
    <xf numFmtId="0" fontId="9" fillId="2" borderId="22" xfId="5" applyFont="1" applyFill="1" applyBorder="1" applyAlignment="1">
      <alignment horizontal="justify" vertical="center"/>
    </xf>
    <xf numFmtId="0" fontId="9" fillId="2" borderId="20" xfId="5" applyFont="1" applyFill="1" applyBorder="1" applyAlignment="1">
      <alignment horizontal="justify" vertical="center" wrapText="1"/>
    </xf>
    <xf numFmtId="43" fontId="48" fillId="6" borderId="23" xfId="10" applyFont="1" applyFill="1" applyBorder="1" applyAlignment="1">
      <alignment horizontal="center" vertical="center" wrapText="1"/>
    </xf>
    <xf numFmtId="0" fontId="22" fillId="0" borderId="21" xfId="5" applyFont="1" applyBorder="1" applyAlignment="1">
      <alignment horizontal="center" vertical="center"/>
    </xf>
    <xf numFmtId="0" fontId="22" fillId="0" borderId="25" xfId="5" applyFont="1" applyBorder="1" applyAlignment="1">
      <alignment horizontal="center" vertical="center"/>
    </xf>
    <xf numFmtId="0" fontId="9" fillId="0" borderId="26" xfId="5" applyFont="1" applyBorder="1" applyAlignment="1">
      <alignment vertical="center"/>
    </xf>
    <xf numFmtId="43" fontId="9" fillId="0" borderId="26" xfId="10" applyFont="1" applyBorder="1" applyAlignment="1">
      <alignment horizontal="right" vertical="center"/>
    </xf>
    <xf numFmtId="43" fontId="9" fillId="0" borderId="27" xfId="10" applyFont="1" applyBorder="1" applyAlignment="1">
      <alignment horizontal="right" vertical="center"/>
    </xf>
    <xf numFmtId="43" fontId="48" fillId="6" borderId="28" xfId="10" applyFont="1" applyFill="1" applyBorder="1" applyAlignment="1">
      <alignment horizontal="center" vertical="center" wrapText="1"/>
    </xf>
    <xf numFmtId="0" fontId="9" fillId="0" borderId="29" xfId="5" applyFont="1" applyBorder="1" applyAlignment="1">
      <alignment horizontal="justify" vertical="center"/>
    </xf>
    <xf numFmtId="164" fontId="9" fillId="0" borderId="26" xfId="5" applyNumberFormat="1" applyFont="1" applyBorder="1" applyAlignment="1">
      <alignment horizontal="center" vertical="center"/>
    </xf>
    <xf numFmtId="164" fontId="9" fillId="0" borderId="27" xfId="5" applyNumberFormat="1" applyFont="1" applyBorder="1" applyAlignment="1">
      <alignment horizontal="center" vertical="center"/>
    </xf>
    <xf numFmtId="0" fontId="9" fillId="0" borderId="27" xfId="5" applyFont="1" applyBorder="1" applyAlignment="1">
      <alignment horizontal="justify" vertical="center"/>
    </xf>
    <xf numFmtId="2" fontId="48" fillId="6" borderId="10" xfId="5" applyNumberFormat="1" applyFont="1" applyFill="1" applyBorder="1" applyAlignment="1">
      <alignment horizontal="center" vertical="center" wrapText="1"/>
    </xf>
    <xf numFmtId="2" fontId="48" fillId="6" borderId="13" xfId="5" applyNumberFormat="1" applyFont="1" applyFill="1" applyBorder="1" applyAlignment="1">
      <alignment horizontal="center" vertical="center" wrapText="1"/>
    </xf>
    <xf numFmtId="2" fontId="48" fillId="6" borderId="11" xfId="5" applyNumberFormat="1" applyFont="1" applyFill="1" applyBorder="1" applyAlignment="1">
      <alignment horizontal="center" vertical="center" wrapText="1"/>
    </xf>
    <xf numFmtId="2" fontId="48" fillId="6" borderId="14" xfId="5" applyNumberFormat="1" applyFont="1" applyFill="1" applyBorder="1" applyAlignment="1">
      <alignment horizontal="center" vertical="center" wrapText="1"/>
    </xf>
    <xf numFmtId="43" fontId="9" fillId="0" borderId="0" xfId="10" applyFont="1" applyAlignment="1">
      <alignment vertical="center"/>
    </xf>
    <xf numFmtId="43" fontId="9" fillId="0" borderId="0" xfId="10" applyFont="1" applyAlignment="1">
      <alignment horizontal="center" vertical="center"/>
    </xf>
    <xf numFmtId="0" fontId="9" fillId="0" borderId="0" xfId="5" applyFont="1" applyAlignment="1">
      <alignment horizontal="justify" vertical="center" wrapText="1"/>
    </xf>
    <xf numFmtId="164" fontId="9" fillId="0" borderId="0" xfId="5" applyNumberFormat="1" applyFont="1" applyAlignment="1">
      <alignment horizontal="center" vertical="center" wrapText="1"/>
    </xf>
    <xf numFmtId="0" fontId="9" fillId="0" borderId="0" xfId="5" applyFont="1" applyAlignment="1">
      <alignment horizontal="right" vertical="center"/>
    </xf>
    <xf numFmtId="0" fontId="48" fillId="6" borderId="9" xfId="5" applyFont="1" applyFill="1" applyBorder="1" applyAlignment="1">
      <alignment horizontal="center" vertical="center" wrapText="1"/>
    </xf>
    <xf numFmtId="0" fontId="48" fillId="6" borderId="12" xfId="2" applyFont="1" applyFill="1" applyBorder="1" applyAlignment="1">
      <alignment horizontal="center" vertical="center" wrapText="1"/>
    </xf>
    <xf numFmtId="0" fontId="48" fillId="0" borderId="0" xfId="2" applyFont="1" applyAlignment="1">
      <alignment horizontal="center" vertical="center" wrapText="1"/>
    </xf>
    <xf numFmtId="0" fontId="22" fillId="0" borderId="15" xfId="5" applyFont="1" applyBorder="1" applyAlignment="1">
      <alignment vertical="center"/>
    </xf>
    <xf numFmtId="43" fontId="9" fillId="0" borderId="16" xfId="10" applyFont="1" applyBorder="1" applyAlignment="1">
      <alignment horizontal="center" vertical="center"/>
    </xf>
    <xf numFmtId="43" fontId="22" fillId="0" borderId="16" xfId="10" applyFont="1" applyBorder="1" applyAlignment="1">
      <alignment horizontal="center" vertical="center"/>
    </xf>
    <xf numFmtId="2" fontId="48" fillId="0" borderId="0" xfId="5" applyNumberFormat="1" applyFont="1" applyAlignment="1">
      <alignment horizontal="center" vertical="center" wrapText="1"/>
    </xf>
    <xf numFmtId="43" fontId="46" fillId="0" borderId="0" xfId="5" applyNumberFormat="1" applyFont="1" applyAlignment="1">
      <alignment vertical="center"/>
    </xf>
    <xf numFmtId="0" fontId="43" fillId="0" borderId="0" xfId="5" applyFont="1" applyAlignment="1">
      <alignment vertical="center"/>
    </xf>
    <xf numFmtId="0" fontId="22" fillId="0" borderId="21" xfId="5" applyFont="1" applyBorder="1" applyAlignment="1">
      <alignment vertical="center"/>
    </xf>
    <xf numFmtId="43" fontId="9" fillId="0" borderId="20" xfId="10" applyFont="1" applyBorder="1" applyAlignment="1">
      <alignment horizontal="center" vertical="center"/>
    </xf>
    <xf numFmtId="43" fontId="22" fillId="0" borderId="20" xfId="10" applyFont="1" applyBorder="1" applyAlignment="1">
      <alignment horizontal="center" vertical="center"/>
    </xf>
    <xf numFmtId="0" fontId="22" fillId="0" borderId="25" xfId="5" applyFont="1" applyBorder="1" applyAlignment="1">
      <alignment vertical="center"/>
    </xf>
    <xf numFmtId="43" fontId="9" fillId="0" borderId="26" xfId="10" applyFont="1" applyBorder="1" applyAlignment="1">
      <alignment horizontal="center" vertical="center"/>
    </xf>
    <xf numFmtId="43" fontId="22" fillId="0" borderId="26" xfId="10" applyFont="1" applyBorder="1" applyAlignment="1">
      <alignment horizontal="center" vertical="center"/>
    </xf>
    <xf numFmtId="0" fontId="55" fillId="0" borderId="0" xfId="5" applyFont="1" applyAlignment="1">
      <alignment horizontal="center" vertical="center"/>
    </xf>
    <xf numFmtId="0" fontId="49" fillId="0" borderId="0" xfId="5" applyFont="1" applyAlignment="1">
      <alignment vertical="center"/>
    </xf>
    <xf numFmtId="43" fontId="49" fillId="0" borderId="0" xfId="10" applyFont="1" applyAlignment="1">
      <alignment vertical="center"/>
    </xf>
    <xf numFmtId="2" fontId="49" fillId="0" borderId="0" xfId="5" applyNumberFormat="1" applyFont="1" applyAlignment="1">
      <alignment vertical="center"/>
    </xf>
    <xf numFmtId="2" fontId="49" fillId="0" borderId="0" xfId="5" applyNumberFormat="1" applyFont="1" applyAlignment="1">
      <alignment horizontal="center" vertical="center"/>
    </xf>
    <xf numFmtId="43" fontId="51" fillId="0" borderId="0" xfId="10" applyFont="1"/>
    <xf numFmtId="165" fontId="4" fillId="2" borderId="0" xfId="4" applyFont="1" applyFill="1" applyAlignment="1">
      <alignment horizontal="left" vertical="center"/>
    </xf>
    <xf numFmtId="165" fontId="4" fillId="2" borderId="0" xfId="4" applyFont="1" applyFill="1" applyAlignment="1">
      <alignment horizontal="center" vertical="center"/>
    </xf>
    <xf numFmtId="165" fontId="2" fillId="2" borderId="0" xfId="4" applyFont="1" applyFill="1" applyAlignment="1">
      <alignment horizontal="justify" vertical="center" wrapText="1"/>
    </xf>
    <xf numFmtId="165" fontId="2" fillId="2" borderId="0" xfId="4" applyFont="1" applyFill="1" applyAlignment="1">
      <alignment horizontal="center" vertical="center" wrapText="1"/>
    </xf>
    <xf numFmtId="165" fontId="8" fillId="6" borderId="11" xfId="4" applyFont="1" applyFill="1" applyBorder="1" applyAlignment="1">
      <alignment horizontal="center" vertical="center" wrapText="1"/>
    </xf>
    <xf numFmtId="165" fontId="8" fillId="6" borderId="12" xfId="4" applyFont="1" applyFill="1" applyBorder="1" applyAlignment="1">
      <alignment horizontal="center" vertical="center" wrapText="1"/>
    </xf>
    <xf numFmtId="165" fontId="2" fillId="0" borderId="17" xfId="4" applyFont="1" applyBorder="1" applyAlignment="1">
      <alignment horizontal="right" vertical="center" wrapText="1"/>
    </xf>
    <xf numFmtId="165" fontId="10" fillId="6" borderId="18" xfId="4" applyFont="1" applyFill="1" applyBorder="1" applyAlignment="1">
      <alignment horizontal="center" vertical="center" wrapText="1"/>
    </xf>
    <xf numFmtId="2" fontId="2" fillId="0" borderId="22" xfId="2" applyNumberFormat="1" applyBorder="1" applyAlignment="1">
      <alignment horizontal="right" vertical="center" wrapText="1"/>
    </xf>
    <xf numFmtId="169" fontId="10" fillId="6" borderId="23" xfId="4" applyNumberFormat="1" applyFont="1" applyFill="1" applyBorder="1" applyAlignment="1">
      <alignment horizontal="center" vertical="center" wrapText="1"/>
    </xf>
    <xf numFmtId="165" fontId="2" fillId="0" borderId="22" xfId="4" applyFont="1" applyBorder="1" applyAlignment="1">
      <alignment horizontal="right" vertical="center" wrapText="1"/>
    </xf>
    <xf numFmtId="165" fontId="10" fillId="6" borderId="23" xfId="4" applyFont="1" applyFill="1" applyBorder="1" applyAlignment="1">
      <alignment horizontal="center" vertical="center" wrapText="1"/>
    </xf>
    <xf numFmtId="165" fontId="2" fillId="0" borderId="22" xfId="4" applyFont="1" applyBorder="1" applyAlignment="1">
      <alignment horizontal="right" vertical="center"/>
    </xf>
    <xf numFmtId="2" fontId="2" fillId="2" borderId="22" xfId="2" applyNumberFormat="1" applyFill="1" applyBorder="1" applyAlignment="1">
      <alignment horizontal="right" vertical="center"/>
    </xf>
    <xf numFmtId="165" fontId="2" fillId="2" borderId="22" xfId="4" applyFont="1" applyFill="1" applyBorder="1" applyAlignment="1">
      <alignment horizontal="right" vertical="center"/>
    </xf>
    <xf numFmtId="165" fontId="2" fillId="0" borderId="22" xfId="4" applyFont="1" applyBorder="1" applyAlignment="1" applyProtection="1">
      <alignment horizontal="right" vertical="center"/>
    </xf>
    <xf numFmtId="165" fontId="2" fillId="2" borderId="20" xfId="4" applyFont="1" applyFill="1" applyBorder="1" applyAlignment="1">
      <alignment horizontal="right" vertical="center"/>
    </xf>
    <xf numFmtId="2" fontId="2" fillId="0" borderId="22" xfId="2" applyNumberFormat="1" applyBorder="1" applyAlignment="1">
      <alignment horizontal="right" vertical="center"/>
    </xf>
    <xf numFmtId="2" fontId="2" fillId="0" borderId="27" xfId="2" applyNumberFormat="1" applyBorder="1" applyAlignment="1">
      <alignment horizontal="right" vertical="center"/>
    </xf>
    <xf numFmtId="169" fontId="10" fillId="6" borderId="28" xfId="4" applyNumberFormat="1" applyFont="1" applyFill="1" applyBorder="1" applyAlignment="1">
      <alignment horizontal="center" vertical="center" wrapText="1"/>
    </xf>
    <xf numFmtId="165" fontId="21" fillId="6" borderId="10" xfId="4" applyFont="1" applyFill="1" applyBorder="1" applyAlignment="1">
      <alignment horizontal="center" vertical="center" wrapText="1"/>
    </xf>
    <xf numFmtId="165" fontId="21" fillId="6" borderId="11" xfId="4" applyFont="1" applyFill="1" applyBorder="1" applyAlignment="1">
      <alignment horizontal="center" vertical="center" wrapText="1"/>
    </xf>
    <xf numFmtId="165" fontId="21" fillId="6" borderId="12" xfId="4" applyFont="1" applyFill="1" applyBorder="1" applyAlignment="1">
      <alignment horizontal="center" vertical="center" wrapText="1"/>
    </xf>
    <xf numFmtId="165" fontId="2" fillId="0" borderId="0" xfId="4" applyFont="1" applyAlignment="1">
      <alignment vertical="center"/>
    </xf>
    <xf numFmtId="165" fontId="2" fillId="0" borderId="0" xfId="4" applyFont="1" applyAlignment="1">
      <alignment horizontal="center" vertical="center"/>
    </xf>
    <xf numFmtId="164" fontId="39" fillId="0" borderId="0" xfId="2" applyNumberFormat="1" applyFont="1" applyAlignment="1">
      <alignment horizontal="center" vertical="center" wrapText="1"/>
    </xf>
    <xf numFmtId="165" fontId="10" fillId="6" borderId="10" xfId="4" applyFont="1" applyFill="1" applyBorder="1" applyAlignment="1">
      <alignment horizontal="center" vertical="center" wrapText="1"/>
    </xf>
    <xf numFmtId="165" fontId="22" fillId="0" borderId="16" xfId="4" applyFont="1" applyBorder="1" applyAlignment="1">
      <alignment horizontal="center" vertical="center"/>
    </xf>
    <xf numFmtId="169" fontId="22" fillId="0" borderId="17" xfId="4" applyNumberFormat="1" applyFont="1" applyBorder="1" applyAlignment="1">
      <alignment horizontal="center" vertical="center"/>
    </xf>
    <xf numFmtId="169" fontId="10" fillId="6" borderId="18" xfId="4" applyNumberFormat="1" applyFont="1" applyFill="1" applyBorder="1" applyAlignment="1">
      <alignment horizontal="center" vertical="center" wrapText="1"/>
    </xf>
    <xf numFmtId="2" fontId="39" fillId="0" borderId="0" xfId="2" applyNumberFormat="1" applyFont="1" applyAlignment="1">
      <alignment horizontal="center" vertical="center" wrapText="1"/>
    </xf>
    <xf numFmtId="165" fontId="22" fillId="0" borderId="20" xfId="4" applyFont="1" applyBorder="1" applyAlignment="1">
      <alignment horizontal="center" vertical="center"/>
    </xf>
    <xf numFmtId="169" fontId="22" fillId="0" borderId="22" xfId="4" applyNumberFormat="1" applyFont="1" applyBorder="1" applyAlignment="1">
      <alignment horizontal="center" vertical="center"/>
    </xf>
    <xf numFmtId="165" fontId="22" fillId="0" borderId="26" xfId="4" applyFont="1" applyBorder="1" applyAlignment="1">
      <alignment horizontal="center" vertical="center"/>
    </xf>
    <xf numFmtId="169" fontId="22" fillId="0" borderId="27" xfId="4" applyNumberFormat="1" applyFont="1" applyBorder="1" applyAlignment="1">
      <alignment horizontal="center" vertical="center"/>
    </xf>
    <xf numFmtId="169" fontId="21" fillId="6" borderId="11" xfId="4" applyNumberFormat="1" applyFont="1" applyFill="1" applyBorder="1" applyAlignment="1">
      <alignment horizontal="center" vertical="center" wrapText="1"/>
    </xf>
    <xf numFmtId="169" fontId="21" fillId="6" borderId="12" xfId="4" applyNumberFormat="1" applyFont="1" applyFill="1" applyBorder="1" applyAlignment="1">
      <alignment horizontal="center" vertical="center" wrapText="1"/>
    </xf>
    <xf numFmtId="165" fontId="0" fillId="0" borderId="0" xfId="4" applyFont="1" applyAlignment="1">
      <alignment vertical="center"/>
    </xf>
    <xf numFmtId="165" fontId="24" fillId="0" borderId="0" xfId="4" applyFont="1" applyAlignment="1">
      <alignment vertical="center"/>
    </xf>
    <xf numFmtId="165" fontId="0" fillId="0" borderId="0" xfId="4" applyFont="1" applyAlignment="1">
      <alignment horizontal="center" vertical="center"/>
    </xf>
    <xf numFmtId="2" fontId="2" fillId="0" borderId="20" xfId="4" applyNumberFormat="1" applyFont="1" applyBorder="1" applyAlignment="1">
      <alignment horizontal="right" vertical="center" wrapText="1"/>
    </xf>
    <xf numFmtId="2" fontId="10" fillId="0" borderId="0" xfId="2" applyNumberFormat="1" applyFont="1" applyAlignment="1">
      <alignment horizontal="center" vertical="center" wrapText="1"/>
    </xf>
    <xf numFmtId="166" fontId="29" fillId="0" borderId="0" xfId="2" applyNumberFormat="1" applyFont="1" applyAlignment="1">
      <alignment vertical="center"/>
    </xf>
    <xf numFmtId="0" fontId="56" fillId="0" borderId="0" xfId="2" applyFont="1" applyAlignment="1">
      <alignment vertical="center"/>
    </xf>
    <xf numFmtId="2" fontId="21" fillId="0" borderId="0" xfId="2" applyNumberFormat="1" applyFont="1" applyAlignment="1">
      <alignment horizontal="center" vertical="center" wrapText="1"/>
    </xf>
    <xf numFmtId="0" fontId="9" fillId="0" borderId="0" xfId="2" applyFont="1" applyAlignment="1">
      <alignment wrapText="1"/>
    </xf>
    <xf numFmtId="43" fontId="2" fillId="7" borderId="0" xfId="1" applyFont="1" applyFill="1" applyAlignment="1">
      <alignment horizontal="center" vertical="center"/>
    </xf>
    <xf numFmtId="3" fontId="2" fillId="0" borderId="20" xfId="4" applyNumberFormat="1" applyFont="1" applyFill="1" applyBorder="1" applyAlignment="1">
      <alignment horizontal="right" vertical="center"/>
    </xf>
    <xf numFmtId="0" fontId="29" fillId="0" borderId="0" xfId="2" applyFont="1" applyAlignment="1">
      <alignment vertical="center"/>
    </xf>
    <xf numFmtId="43" fontId="29" fillId="0" borderId="0" xfId="2" applyNumberFormat="1" applyFont="1" applyAlignment="1">
      <alignment vertical="center"/>
    </xf>
    <xf numFmtId="2" fontId="21" fillId="6" borderId="9" xfId="0" applyNumberFormat="1" applyFont="1" applyFill="1" applyBorder="1" applyAlignment="1">
      <alignment horizontal="center" vertical="center" wrapText="1"/>
    </xf>
    <xf numFmtId="2" fontId="21" fillId="6" borderId="10" xfId="0" applyNumberFormat="1"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0" fillId="2" borderId="0" xfId="0" applyFill="1" applyAlignment="1">
      <alignment horizontal="center" vertical="center"/>
    </xf>
    <xf numFmtId="0" fontId="0" fillId="2" borderId="1" xfId="0" applyFill="1" applyBorder="1" applyAlignment="1">
      <alignment horizontal="center" vertical="center"/>
    </xf>
    <xf numFmtId="3" fontId="6" fillId="3" borderId="2"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3" fontId="6" fillId="3" borderId="4" xfId="0" applyNumberFormat="1" applyFont="1" applyFill="1" applyBorder="1" applyAlignment="1">
      <alignment horizontal="center" vertical="center" wrapText="1"/>
    </xf>
    <xf numFmtId="3" fontId="6" fillId="4" borderId="5" xfId="0" applyNumberFormat="1" applyFont="1" applyFill="1" applyBorder="1" applyAlignment="1">
      <alignment horizontal="center" vertical="center" wrapText="1"/>
    </xf>
    <xf numFmtId="3" fontId="6" fillId="4" borderId="6" xfId="0" applyNumberFormat="1" applyFont="1" applyFill="1" applyBorder="1" applyAlignment="1">
      <alignment horizontal="center" vertical="center" wrapText="1"/>
    </xf>
    <xf numFmtId="3" fontId="6" fillId="4" borderId="7"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2" fontId="21" fillId="6" borderId="37" xfId="6" applyNumberFormat="1" applyFont="1" applyFill="1" applyBorder="1" applyAlignment="1">
      <alignment horizontal="center" vertical="center" wrapText="1"/>
    </xf>
    <xf numFmtId="2" fontId="21" fillId="6" borderId="31" xfId="6" applyNumberFormat="1" applyFont="1" applyFill="1" applyBorder="1" applyAlignment="1">
      <alignment horizontal="center" vertical="center" wrapText="1"/>
    </xf>
    <xf numFmtId="0" fontId="21" fillId="6" borderId="9" xfId="6" applyFont="1" applyFill="1" applyBorder="1" applyAlignment="1">
      <alignment horizontal="center" vertical="center" wrapText="1"/>
    </xf>
    <xf numFmtId="43" fontId="21" fillId="6" borderId="10" xfId="1" applyFont="1" applyFill="1" applyBorder="1" applyAlignment="1">
      <alignment horizontal="center" vertical="center" wrapText="1"/>
    </xf>
    <xf numFmtId="0" fontId="21" fillId="6" borderId="10" xfId="6" applyFont="1" applyFill="1" applyBorder="1" applyAlignment="1">
      <alignment horizontal="center" vertical="center" wrapText="1"/>
    </xf>
    <xf numFmtId="0" fontId="2" fillId="2" borderId="0" xfId="6" applyFill="1" applyAlignment="1">
      <alignment horizontal="center" vertical="center"/>
    </xf>
    <xf numFmtId="43" fontId="2" fillId="2" borderId="0" xfId="1" applyFill="1" applyAlignment="1">
      <alignment horizontal="center" vertical="center"/>
    </xf>
    <xf numFmtId="0" fontId="2" fillId="2" borderId="1" xfId="6" applyFill="1" applyBorder="1" applyAlignment="1">
      <alignment horizontal="center" vertical="center"/>
    </xf>
    <xf numFmtId="43" fontId="2" fillId="2" borderId="1" xfId="1" applyFill="1" applyBorder="1" applyAlignment="1">
      <alignment horizontal="center" vertical="center"/>
    </xf>
    <xf numFmtId="3" fontId="6" fillId="3" borderId="2" xfId="6" applyNumberFormat="1" applyFont="1" applyFill="1" applyBorder="1" applyAlignment="1">
      <alignment horizontal="center" vertical="center" wrapText="1"/>
    </xf>
    <xf numFmtId="3" fontId="6" fillId="3" borderId="3" xfId="6" applyNumberFormat="1" applyFont="1" applyFill="1" applyBorder="1" applyAlignment="1">
      <alignment horizontal="center" vertical="center" wrapText="1"/>
    </xf>
    <xf numFmtId="3" fontId="6" fillId="3" borderId="4" xfId="6" applyNumberFormat="1" applyFont="1" applyFill="1" applyBorder="1" applyAlignment="1">
      <alignment horizontal="center" vertical="center" wrapText="1"/>
    </xf>
    <xf numFmtId="3" fontId="6" fillId="4" borderId="5" xfId="6" applyNumberFormat="1" applyFont="1" applyFill="1" applyBorder="1" applyAlignment="1">
      <alignment horizontal="center" vertical="center" wrapText="1"/>
    </xf>
    <xf numFmtId="3" fontId="6" fillId="4" borderId="6" xfId="6" applyNumberFormat="1" applyFont="1" applyFill="1" applyBorder="1" applyAlignment="1">
      <alignment horizontal="center" vertical="center" wrapText="1"/>
    </xf>
    <xf numFmtId="43" fontId="6" fillId="4" borderId="6" xfId="1" applyFont="1" applyFill="1" applyBorder="1" applyAlignment="1">
      <alignment horizontal="center" vertical="center" wrapText="1"/>
    </xf>
    <xf numFmtId="3" fontId="6" fillId="4" borderId="7" xfId="6" applyNumberFormat="1" applyFont="1" applyFill="1" applyBorder="1" applyAlignment="1">
      <alignment horizontal="center" vertical="center" wrapText="1"/>
    </xf>
    <xf numFmtId="0" fontId="7" fillId="5" borderId="2" xfId="6" applyFont="1" applyFill="1" applyBorder="1" applyAlignment="1">
      <alignment horizontal="center" vertical="center" wrapText="1"/>
    </xf>
    <xf numFmtId="0" fontId="7" fillId="5" borderId="4" xfId="6" applyFont="1" applyFill="1" applyBorder="1" applyAlignment="1">
      <alignment horizontal="center" vertical="center" wrapText="1"/>
    </xf>
    <xf numFmtId="49" fontId="38" fillId="0" borderId="20" xfId="0" applyNumberFormat="1" applyFont="1" applyBorder="1" applyAlignment="1">
      <alignment horizontal="left" vertical="top" wrapText="1"/>
    </xf>
    <xf numFmtId="43" fontId="0" fillId="2" borderId="0" xfId="1" applyFont="1" applyFill="1" applyAlignment="1">
      <alignment horizontal="center" vertical="center"/>
    </xf>
    <xf numFmtId="43" fontId="0" fillId="2" borderId="1" xfId="1" applyFont="1" applyFill="1" applyBorder="1" applyAlignment="1">
      <alignment horizontal="center" vertical="center"/>
    </xf>
    <xf numFmtId="166" fontId="6" fillId="4" borderId="6" xfId="1" applyNumberFormat="1" applyFont="1" applyFill="1" applyBorder="1" applyAlignment="1">
      <alignment horizontal="center" vertical="center" wrapText="1"/>
    </xf>
    <xf numFmtId="0" fontId="2" fillId="2" borderId="0" xfId="0" applyFont="1" applyFill="1" applyAlignment="1">
      <alignment horizontal="center" vertical="center"/>
    </xf>
    <xf numFmtId="2" fontId="21" fillId="6" borderId="9" xfId="2" applyNumberFormat="1" applyFont="1" applyFill="1" applyBorder="1" applyAlignment="1">
      <alignment horizontal="center" vertical="center" wrapText="1"/>
    </xf>
    <xf numFmtId="2" fontId="21" fillId="6" borderId="10" xfId="2" applyNumberFormat="1" applyFont="1" applyFill="1" applyBorder="1" applyAlignment="1">
      <alignment horizontal="center" vertical="center" wrapText="1"/>
    </xf>
    <xf numFmtId="0" fontId="21" fillId="6" borderId="9" xfId="2" applyFont="1" applyFill="1" applyBorder="1" applyAlignment="1">
      <alignment horizontal="center" vertical="center" wrapText="1"/>
    </xf>
    <xf numFmtId="0" fontId="21" fillId="6" borderId="10" xfId="2" applyFont="1" applyFill="1" applyBorder="1" applyAlignment="1">
      <alignment horizontal="center" vertical="center" wrapText="1"/>
    </xf>
    <xf numFmtId="0" fontId="2" fillId="2" borderId="0" xfId="2" applyFill="1" applyAlignment="1">
      <alignment horizontal="center" vertical="center"/>
    </xf>
    <xf numFmtId="0" fontId="2" fillId="2" borderId="1" xfId="2" applyFill="1" applyBorder="1" applyAlignment="1">
      <alignment horizontal="center" vertical="center"/>
    </xf>
    <xf numFmtId="3" fontId="6" fillId="3" borderId="2" xfId="2" applyNumberFormat="1" applyFont="1" applyFill="1" applyBorder="1" applyAlignment="1">
      <alignment horizontal="center" vertical="center" wrapText="1"/>
    </xf>
    <xf numFmtId="3" fontId="6" fillId="3" borderId="3" xfId="2" applyNumberFormat="1" applyFont="1" applyFill="1" applyBorder="1" applyAlignment="1">
      <alignment horizontal="center" vertical="center" wrapText="1"/>
    </xf>
    <xf numFmtId="3" fontId="6" fillId="3" borderId="4" xfId="2" applyNumberFormat="1" applyFont="1" applyFill="1" applyBorder="1" applyAlignment="1">
      <alignment horizontal="center" vertical="center" wrapText="1"/>
    </xf>
    <xf numFmtId="3" fontId="6" fillId="4" borderId="5" xfId="2" applyNumberFormat="1" applyFont="1" applyFill="1" applyBorder="1" applyAlignment="1">
      <alignment horizontal="center" vertical="center" wrapText="1"/>
    </xf>
    <xf numFmtId="3" fontId="6" fillId="4" borderId="6" xfId="2" applyNumberFormat="1" applyFont="1" applyFill="1" applyBorder="1" applyAlignment="1">
      <alignment horizontal="center" vertical="center" wrapText="1"/>
    </xf>
    <xf numFmtId="3" fontId="6" fillId="4" borderId="7" xfId="2" applyNumberFormat="1" applyFont="1" applyFill="1" applyBorder="1" applyAlignment="1">
      <alignment horizontal="center" vertical="center" wrapText="1"/>
    </xf>
    <xf numFmtId="0" fontId="7" fillId="5" borderId="2" xfId="2" applyFont="1" applyFill="1" applyBorder="1" applyAlignment="1">
      <alignment horizontal="center" vertical="center" wrapText="1"/>
    </xf>
    <xf numFmtId="0" fontId="7" fillId="5" borderId="4" xfId="2" applyFont="1" applyFill="1" applyBorder="1" applyAlignment="1">
      <alignment horizontal="center" vertical="center" wrapText="1"/>
    </xf>
    <xf numFmtId="43" fontId="11" fillId="0" borderId="0" xfId="1" applyFont="1" applyAlignment="1">
      <alignment horizontal="left" vertical="center" wrapText="1"/>
    </xf>
    <xf numFmtId="0" fontId="50" fillId="0" borderId="0" xfId="2" applyFont="1" applyAlignment="1">
      <alignment horizontal="left" vertical="center" wrapText="1"/>
    </xf>
    <xf numFmtId="0" fontId="11" fillId="0" borderId="0" xfId="2" applyFont="1" applyAlignment="1">
      <alignment horizontal="left" vertical="center" wrapText="1"/>
    </xf>
    <xf numFmtId="3" fontId="28" fillId="4" borderId="7" xfId="2" applyNumberFormat="1" applyFont="1" applyFill="1" applyBorder="1" applyAlignment="1">
      <alignment horizontal="center" vertical="center" wrapText="1"/>
    </xf>
    <xf numFmtId="43" fontId="5" fillId="0" borderId="0" xfId="1" applyFont="1" applyAlignment="1">
      <alignment horizontal="center" vertical="center"/>
    </xf>
    <xf numFmtId="2" fontId="48" fillId="6" borderId="9" xfId="5" applyNumberFormat="1" applyFont="1" applyFill="1" applyBorder="1" applyAlignment="1">
      <alignment horizontal="center" vertical="center" wrapText="1"/>
    </xf>
    <xf numFmtId="2" fontId="48" fillId="6" borderId="10" xfId="5" applyNumberFormat="1" applyFont="1" applyFill="1" applyBorder="1" applyAlignment="1">
      <alignment horizontal="center" vertical="center" wrapText="1"/>
    </xf>
    <xf numFmtId="0" fontId="48" fillId="6" borderId="9" xfId="5" applyFont="1" applyFill="1" applyBorder="1" applyAlignment="1">
      <alignment horizontal="center" vertical="center" wrapText="1"/>
    </xf>
    <xf numFmtId="0" fontId="48" fillId="6" borderId="10" xfId="5" applyFont="1" applyFill="1" applyBorder="1" applyAlignment="1">
      <alignment horizontal="center" vertical="center" wrapText="1"/>
    </xf>
    <xf numFmtId="0" fontId="51" fillId="2" borderId="0" xfId="5" applyFont="1" applyFill="1" applyAlignment="1">
      <alignment horizontal="center" vertical="center"/>
    </xf>
    <xf numFmtId="0" fontId="51" fillId="2" borderId="1" xfId="5" applyFont="1" applyFill="1" applyBorder="1" applyAlignment="1">
      <alignment horizontal="center" vertical="center"/>
    </xf>
    <xf numFmtId="3" fontId="28" fillId="3" borderId="2" xfId="5" applyNumberFormat="1" applyFont="1" applyFill="1" applyBorder="1" applyAlignment="1">
      <alignment horizontal="center" vertical="center" wrapText="1"/>
    </xf>
    <xf numFmtId="3" fontId="28" fillId="3" borderId="3" xfId="5" applyNumberFormat="1" applyFont="1" applyFill="1" applyBorder="1" applyAlignment="1">
      <alignment horizontal="center" vertical="center" wrapText="1"/>
    </xf>
    <xf numFmtId="3" fontId="28" fillId="3" borderId="4" xfId="5" applyNumberFormat="1" applyFont="1" applyFill="1" applyBorder="1" applyAlignment="1">
      <alignment horizontal="center" vertical="center" wrapText="1"/>
    </xf>
    <xf numFmtId="3" fontId="28" fillId="4" borderId="5" xfId="5" applyNumberFormat="1" applyFont="1" applyFill="1" applyBorder="1" applyAlignment="1">
      <alignment horizontal="center" vertical="center" wrapText="1"/>
    </xf>
    <xf numFmtId="3" fontId="28" fillId="4" borderId="6" xfId="5" applyNumberFormat="1" applyFont="1" applyFill="1" applyBorder="1" applyAlignment="1">
      <alignment horizontal="center" vertical="center" wrapText="1"/>
    </xf>
    <xf numFmtId="3" fontId="28" fillId="4" borderId="7" xfId="5" applyNumberFormat="1" applyFont="1" applyFill="1" applyBorder="1" applyAlignment="1">
      <alignment horizontal="center" vertical="center" wrapText="1"/>
    </xf>
    <xf numFmtId="0" fontId="22" fillId="5" borderId="2" xfId="5" applyFont="1" applyFill="1" applyBorder="1" applyAlignment="1">
      <alignment horizontal="center" vertical="center" wrapText="1"/>
    </xf>
    <xf numFmtId="0" fontId="22" fillId="5" borderId="4" xfId="5" applyFont="1" applyFill="1" applyBorder="1" applyAlignment="1">
      <alignment horizontal="center" vertical="center" wrapText="1"/>
    </xf>
    <xf numFmtId="165" fontId="6" fillId="4" borderId="6" xfId="4" applyFont="1" applyFill="1" applyBorder="1" applyAlignment="1">
      <alignment horizontal="center" vertical="center" wrapText="1"/>
    </xf>
    <xf numFmtId="0" fontId="5" fillId="0" borderId="24" xfId="6" applyFont="1" applyFill="1" applyBorder="1" applyAlignment="1">
      <alignment horizontal="center" vertical="center"/>
    </xf>
    <xf numFmtId="0" fontId="57" fillId="6" borderId="30" xfId="2"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1" xfId="0" applyFont="1" applyFill="1" applyBorder="1" applyAlignment="1">
      <alignment horizontal="center" vertical="center" wrapText="1"/>
    </xf>
  </cellXfs>
  <cellStyles count="12">
    <cellStyle name="Millares" xfId="1" builtinId="3"/>
    <cellStyle name="Millares 2" xfId="4" xr:uid="{6C96CC3D-128C-4F5A-ACBD-8201C1705382}"/>
    <cellStyle name="Millares 2 2" xfId="7" xr:uid="{2207E908-0C39-4CA2-8AC3-53C2C25A3863}"/>
    <cellStyle name="Millares 3" xfId="10" xr:uid="{23BC72B5-5849-4EAE-B492-062257C4510E}"/>
    <cellStyle name="Normal" xfId="0" builtinId="0"/>
    <cellStyle name="Normal 2" xfId="5" xr:uid="{002595DB-BBE7-4A04-A600-0C6A87AAFE70}"/>
    <cellStyle name="Normal 2 2" xfId="2" xr:uid="{D0E32A3C-C180-4960-8DBB-1BBA7EAB98D3}"/>
    <cellStyle name="Normal 2 3" xfId="6" xr:uid="{908A70D4-EA32-4D4C-8F39-789070532180}"/>
    <cellStyle name="Normal 2 3 2" xfId="9" xr:uid="{7C8B7FF9-0E6F-4DC5-B53F-D3F0A0FE7A05}"/>
    <cellStyle name="Normal 4" xfId="3" xr:uid="{D01BB0F0-035E-4E54-BCBD-A56B4901C6DA}"/>
    <cellStyle name="Normal 4 3" xfId="8" xr:uid="{D97B4927-CD1E-477A-B0B1-46A582382BD0}"/>
    <cellStyle name="Porcentaje 2" xfId="11" xr:uid="{C3839914-3C7C-49C5-9948-1114617FBDBA}"/>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family val="2"/>
        <scheme val="none"/>
      </font>
      <numFmt numFmtId="0" formatCode="Genera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justify"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0" formatCode="Genera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0.0"/>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rgb="FFFF0000"/>
      </font>
      <alignment horizontal="center" vertical="center" textRotation="0" wrapText="1" indent="0" justifyLastLine="0" shrinkToFit="0" readingOrder="0"/>
      <border diagonalUp="0" diagonalDown="0" outline="0">
        <left/>
        <right style="thin">
          <color indexed="64"/>
        </right>
        <top/>
        <bottom style="thin">
          <color indexed="64"/>
        </bottom>
      </border>
    </dxf>
    <dxf>
      <font>
        <strike val="0"/>
        <outline val="0"/>
        <shadow val="0"/>
        <u val="none"/>
        <vertAlign val="baseline"/>
        <sz val="10"/>
        <color auto="1"/>
        <name val="Arial"/>
        <family val="2"/>
        <scheme val="none"/>
      </font>
      <alignment horizontal="justify" vertical="center" textRotation="0" wrapText="1" indent="0" justifyLastLine="0" shrinkToFit="0" readingOrder="0"/>
      <border diagonalUp="0" diagonalDown="0" outline="0">
        <left style="medium">
          <color indexed="64"/>
        </left>
        <right/>
        <top/>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2" formatCode="0.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museocr-my.sharepoint.com/personal/mchinchilla_museocostarica_go_cr/Documents/Escritorio/Museo%20Nacional/Planes%20de%20trabajo/Planes%20de%20trabajo%202024/Segunda%20Programaci&#243;n/DAF%20-Pendiente%20AFC/PI-ok/PI%20Planificador%20%20Institucional-%202024%20ultimo%20151223.xlsm" TargetMode="External"/><Relationship Id="rId2" Type="http://schemas.microsoft.com/office/2019/04/relationships/externalLinkLongPath" Target="https://museocr-my.sharepoint.com/personal/mchinchilla_museocostarica_go_cr/Documents/Escritorio/Museo%20Nacional/Planes%20de%20trabajo/Planes%20de%20trabajo%202024/Segunda%20Programaci&#243;n/DAF%20-Pendiente%20AFC/PI-ok/PI%20Planificador%20%20Institucional-%202024%20ultimo%20151223.xlsm?D8A9F535" TargetMode="External"/><Relationship Id="rId1" Type="http://schemas.openxmlformats.org/officeDocument/2006/relationships/externalLinkPath" Target="file:///\\D8A9F535\PI%20Planificador%20%20Institucional-%202024%20ultimo%20151223.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museocr-my.sharepoint.com/personal/ralfaro_museocostarica_go_cr/Documents/Escritorio/Anteproyecto%202025/Recibidos%20190124/Anteproyecto%20Preliminar%202025%20MNCRv01.xlsx" TargetMode="External"/><Relationship Id="rId1" Type="http://schemas.openxmlformats.org/officeDocument/2006/relationships/externalLinkPath" Target="https://museocr-my.sharepoint.com/personal/ralfaro_museocostarica_go_cr/Documents/Escritorio/Anteproyecto%202025/Recibidos%20190124/Anteproyecto%20Preliminar%202025%20MNCR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cjcr-my.sharepoint.com/personal/mcardenas_mcj_go_cr/Documents/749-001%20AC%2012-05%20(justificaciones%20extr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cjcr-my.sharepoint.com/personal/formulario_mcj_go_cr/Documents/RECEPCI&#211;N%20DE%20DOCUMENTOS/ANTEPROYECTO%20PRESUPUESTO%202025/-2025/-755-00%20Sistema%20Nacional%20de%20Bibliotecas/v4%20(Cargar%20SFP)/V4...755-SINABI-Formula%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Trabajo-Data Museo"/>
      <sheetName val="Presupuestario-2024"/>
      <sheetName val="1. Instrucciones"/>
      <sheetName val="2. Datos "/>
      <sheetName val="3. Presupuesto Asignado"/>
      <sheetName val="4. Planificación"/>
      <sheetName val="Procesos_Tablas"/>
      <sheetName val="5. Distribución Presupuesto"/>
      <sheetName val="6. Contrataciones"/>
      <sheetName val="7. Reporte presupuesto-compras"/>
      <sheetName val="6.1 Filtro-ContratacionesMNCR"/>
      <sheetName val="6.1.1 Tabla-ContratacionesMNCR"/>
      <sheetName val="6.2 Filtro-Códigos SICOP"/>
      <sheetName val="8. Entregable"/>
      <sheetName val="6.2.1 Tabla-Códigos SICOP "/>
      <sheetName val="Tabla-Códigos SICOP - Base"/>
      <sheetName val="6.2.2 Inclusión Códigos SICOP"/>
      <sheetName val="PI-Inf. Planificación"/>
      <sheetName val="PI-Inf. Presupuesto"/>
      <sheetName val="PI-Inf. Contrataciones"/>
      <sheetName val="Resumen"/>
      <sheetName val="Matriz_Procesos "/>
      <sheetName val="PI Planificador  Institucional-"/>
    </sheetNames>
    <sheetDataSet>
      <sheetData sheetId="0">
        <row r="124">
          <cell r="B124" t="str">
            <v>Departamento de Administración y Finanzas</v>
          </cell>
        </row>
        <row r="125">
          <cell r="B125" t="str">
            <v>Área Financiero Contable</v>
          </cell>
        </row>
        <row r="126">
          <cell r="B126" t="str">
            <v>Serviciós Generales</v>
          </cell>
        </row>
        <row r="127">
          <cell r="B127" t="str">
            <v>Gestión Institucional de Recursos Humanos Auxiliar</v>
          </cell>
        </row>
        <row r="128">
          <cell r="B128" t="str">
            <v>Departamento Antropología e Historia</v>
          </cell>
        </row>
        <row r="129">
          <cell r="B129" t="str">
            <v>Asesoría Jurídica</v>
          </cell>
        </row>
        <row r="130">
          <cell r="B130" t="str">
            <v>Centro Visitantes Sitio Museo Finca 6</v>
          </cell>
        </row>
        <row r="131">
          <cell r="B131" t="str">
            <v>Departamento Historia Natural</v>
          </cell>
        </row>
        <row r="132">
          <cell r="B132" t="str">
            <v>Unidad de Informática</v>
          </cell>
        </row>
        <row r="133">
          <cell r="B133" t="str">
            <v>Programa Museos Regionales y Comunitarios</v>
          </cell>
        </row>
        <row r="134">
          <cell r="B134" t="str">
            <v>Departamento de Protección del Patrimonio Cultural</v>
          </cell>
        </row>
        <row r="135">
          <cell r="B135" t="str">
            <v>Departamento Proyección Museológica</v>
          </cell>
        </row>
        <row r="136">
          <cell r="B136" t="str">
            <v>Proveeduría Institucional</v>
          </cell>
        </row>
        <row r="137">
          <cell r="B137" t="str">
            <v>Arquitectectura Institucional</v>
          </cell>
        </row>
        <row r="138">
          <cell r="B138" t="str">
            <v>Dirección General</v>
          </cell>
        </row>
        <row r="139">
          <cell r="B139" t="str">
            <v>Oficina de Planificación</v>
          </cell>
        </row>
        <row r="140">
          <cell r="B140" t="str">
            <v>Archivo Institucional</v>
          </cell>
        </row>
        <row r="141">
          <cell r="B141" t="str">
            <v>Auditoría Interna</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2"/>
      <sheetName val="Presupuesto 2024 "/>
      <sheetName val="JUSTIFICACIONES"/>
      <sheetName val="Presupuestario-2024"/>
      <sheetName val="ANTEPROYECTO 2025- Entregable"/>
      <sheetName val="JUSTIFICACIONES (2)"/>
      <sheetName val="ANTEPROYECTO 2025- Sin bloqueo"/>
      <sheetName val="Consolidado-Análisis Just 2025-"/>
      <sheetName val="Análisis Solicitudes"/>
      <sheetName val="Líneas que presentan incremento"/>
      <sheetName val="Consolidado Totales$-MNCR 2025"/>
      <sheetName val="RRHH"/>
      <sheetName val="DG"/>
      <sheetName val="JA"/>
      <sheetName val="AI"/>
      <sheetName val="UI"/>
      <sheetName val="AJ"/>
      <sheetName val="AFC"/>
      <sheetName val="PI"/>
      <sheetName val="SG"/>
      <sheetName val="ARQ"/>
      <sheetName val="FINCA6"/>
      <sheetName val="DPM"/>
      <sheetName val="DPPC"/>
      <sheetName val="DAH"/>
      <sheetName val="DHN"/>
      <sheetName val="PMRC"/>
      <sheetName val="Edificio Pavas"/>
      <sheetName val="ACaliente"/>
      <sheetName val="Hoja1"/>
      <sheetName val="Anteproyecto Preliminar 2025 M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ECCION ANUAL"/>
      <sheetName val="Hoja1"/>
      <sheetName val="Coletilla 180"/>
      <sheetName val="Coletilla 262"/>
      <sheetName val="Prestaciones Legales"/>
      <sheetName val="T. Extraordinario"/>
      <sheetName val="Indemnizaciones"/>
      <sheetName val="Año Actual"/>
      <sheetName val="Resumen"/>
      <sheetName val="Suplencias"/>
      <sheetName val="Justificaciones"/>
      <sheetName val="LISTAS"/>
      <sheetName val="749-001 AC 12-05 (justificacion"/>
    </sheetNames>
    <sheetDataSet>
      <sheetData sheetId="0"/>
      <sheetData sheetId="1" refreshError="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55 SINABI"/>
    </sheetNames>
    <sheetDataSet>
      <sheetData sheetId="0">
        <row r="11">
          <cell r="D11">
            <v>1379980792</v>
          </cell>
        </row>
        <row r="15">
          <cell r="D15">
            <v>2000000</v>
          </cell>
        </row>
        <row r="17">
          <cell r="D17">
            <v>3600000</v>
          </cell>
        </row>
        <row r="23">
          <cell r="D23">
            <v>261900000</v>
          </cell>
        </row>
        <row r="24">
          <cell r="D24">
            <v>222769110</v>
          </cell>
        </row>
        <row r="25">
          <cell r="D25">
            <v>174979780</v>
          </cell>
        </row>
        <row r="26">
          <cell r="D26">
            <v>154856350</v>
          </cell>
        </row>
        <row r="27">
          <cell r="D27">
            <v>43900000</v>
          </cell>
        </row>
        <row r="29">
          <cell r="D29">
            <v>191383079</v>
          </cell>
        </row>
        <row r="34">
          <cell r="D34">
            <v>10345032</v>
          </cell>
        </row>
        <row r="36">
          <cell r="D36">
            <v>112140139</v>
          </cell>
        </row>
        <row r="37">
          <cell r="D37">
            <v>62070188</v>
          </cell>
        </row>
        <row r="38">
          <cell r="D38">
            <v>31035094</v>
          </cell>
        </row>
        <row r="52">
          <cell r="D52">
            <v>32000000</v>
          </cell>
        </row>
        <row r="53">
          <cell r="D53">
            <v>43000000</v>
          </cell>
        </row>
        <row r="54">
          <cell r="D54">
            <v>24000</v>
          </cell>
        </row>
        <row r="55">
          <cell r="D55">
            <v>42392679.700000003</v>
          </cell>
        </row>
        <row r="56">
          <cell r="D56">
            <v>3200000</v>
          </cell>
        </row>
        <row r="71">
          <cell r="D71">
            <v>178164583.69999999</v>
          </cell>
        </row>
        <row r="75">
          <cell r="D75">
            <v>1000000</v>
          </cell>
        </row>
        <row r="95">
          <cell r="D95">
            <v>557429</v>
          </cell>
        </row>
        <row r="100">
          <cell r="D100">
            <v>560000</v>
          </cell>
        </row>
        <row r="110">
          <cell r="D110">
            <v>1447385.64</v>
          </cell>
        </row>
        <row r="199">
          <cell r="D199">
            <v>30000000</v>
          </cell>
        </row>
        <row r="202">
          <cell r="D202">
            <v>15208503</v>
          </cell>
        </row>
        <row r="204">
          <cell r="D204">
            <v>30000000</v>
          </cell>
        </row>
        <row r="219">
          <cell r="D219">
            <v>24791497</v>
          </cell>
        </row>
        <row r="225">
          <cell r="D225">
            <v>32483399</v>
          </cell>
        </row>
        <row r="226">
          <cell r="D226">
            <v>5172516</v>
          </cell>
        </row>
        <row r="239">
          <cell r="D239">
            <v>20400000</v>
          </cell>
        </row>
        <row r="244">
          <cell r="D244">
            <v>10000000</v>
          </cell>
        </row>
        <row r="256">
          <cell r="D256">
            <v>1786858.4999999998</v>
          </cell>
        </row>
        <row r="257">
          <cell r="D257">
            <v>4039853.9999999995</v>
          </cell>
        </row>
        <row r="258">
          <cell r="D258">
            <v>7768949.9999999991</v>
          </cell>
        </row>
        <row r="259">
          <cell r="D259">
            <v>2589649.9999999995</v>
          </cell>
        </row>
        <row r="260">
          <cell r="D260">
            <v>253785.69999999998</v>
          </cell>
        </row>
        <row r="261">
          <cell r="D261">
            <v>430917.75999999995</v>
          </cell>
        </row>
      </sheetData>
    </sheetDataSet>
  </externalBook>
</externalLink>
</file>

<file path=xl/persons/person.xml><?xml version="1.0" encoding="utf-8"?>
<personList xmlns="http://schemas.microsoft.com/office/spreadsheetml/2018/threadedcomments" xmlns:x="http://schemas.openxmlformats.org/spreadsheetml/2006/main">
  <person displayName="Dayhana Delgado Salazar" id="{DD85708F-045A-4F36-B1C4-16B88207179B}" userId="S-1-5-21-606747145-1801674531-839522115-3169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137E74-2508-4E63-A89B-E3F8B58F870C}" name="Tabla41" displayName="Tabla41" ref="C5:N314" totalsRowShown="0" headerRowDxfId="19" tableBorderDxfId="18" headerRowCellStyle="Normal 2 2">
  <autoFilter ref="C5:N314" xr:uid="{BEA022A8-A7D3-4EBD-BA05-DB0137DB4B2A}">
    <filterColumn colId="2">
      <customFilters>
        <customFilter operator="notEqual" val=" "/>
      </customFilters>
    </filterColumn>
    <filterColumn colId="5">
      <filters>
        <filter val="1 000 000,00"/>
        <filter val="1 081 177 200,00"/>
        <filter val="1 100 000,00"/>
        <filter val="1 416 500,00"/>
        <filter val="1 425 000,00"/>
        <filter val="1 500 000,00"/>
        <filter val="1 950 000,00"/>
        <filter val="100 000,00"/>
        <filter val="11 800 000,00"/>
        <filter val="12 000 000,00"/>
        <filter val="12 700 000,00"/>
        <filter val="126 410 851,00"/>
        <filter val="13 000 000,00"/>
        <filter val="13 250 000,00"/>
        <filter val="14 000 000,00"/>
        <filter val="14 250 000,00"/>
        <filter val="15 000 000,00"/>
        <filter val="150 000,00"/>
        <filter val="151 164 314,00"/>
        <filter val="16 000 000,00"/>
        <filter val="16 292 500,00"/>
        <filter val="16 750 000,00"/>
        <filter val="167 142 121,00"/>
        <filter val="18 000 000,00"/>
        <filter val="19 951 790,00"/>
        <filter val="2 150 000,00"/>
        <filter val="2 200 000,00"/>
        <filter val="2 760 000,00"/>
        <filter val="2 776 000,00"/>
        <filter val="2 800 000,00"/>
        <filter val="2 950 000,00"/>
        <filter val="20 000 000,00"/>
        <filter val="20 592 000,00"/>
        <filter val="21 000 000,00"/>
        <filter val="222 100 000,00"/>
        <filter val="23 250 000,00"/>
        <filter val="234 253 790,00"/>
        <filter val="25 500 000,00"/>
        <filter val="27 104 128,00"/>
        <filter val="28 368 987,00"/>
        <filter val="3 000 000,00"/>
        <filter val="3 230 000,00"/>
        <filter val="3 410 000,00"/>
        <filter val="305 420,00"/>
        <filter val="4 150 000,00"/>
        <filter val="4 517 355,00"/>
        <filter val="40 000 000,00"/>
        <filter val="431 229 000,00"/>
        <filter val="456 843,00"/>
        <filter val="500 000,00"/>
        <filter val="54 208 256,00"/>
        <filter val="58 000 000,00"/>
        <filter val="58 555 000,00"/>
        <filter val="6 000 000,00"/>
        <filter val="6 100 000,00"/>
        <filter val="6 500 000,00"/>
        <filter val="6 735 157,00"/>
        <filter val="6 750 000,00"/>
        <filter val="600 000,00"/>
        <filter val="7 000 000,00"/>
        <filter val="77 900 000,00"/>
        <filter val="78 000 000,00"/>
        <filter val="8 370 000,00"/>
        <filter val="8 500 000,00"/>
        <filter val="8 585 000,00"/>
        <filter val="850 000,00"/>
        <filter val="9 000 000,00"/>
        <filter val="9 034 710,00"/>
        <filter val="9 100 000,00"/>
        <filter val="90 000 000,00"/>
        <filter val="945 000,00"/>
        <filter val="950 000,00"/>
        <filter val="97 936 248,00"/>
      </filters>
    </filterColumn>
  </autoFilter>
  <tableColumns count="12">
    <tableColumn id="1" xr3:uid="{ED4455FC-F875-4DA6-ADCA-6E06A4687BB7}" name="SUBPARTIDA" dataDxfId="17"/>
    <tableColumn id="2" xr3:uid="{6E2D7879-BC72-4216-A2F7-13938A001B6F}" name="DESCRIPCIÓN" dataDxfId="16"/>
    <tableColumn id="3" xr3:uid="{248F6A36-A471-4C99-BBBC-0E7F2F190B01}" name="LEY ESPECÍFICA_x000a_(En caso que aplique)" dataDxfId="15"/>
    <tableColumn id="4" xr3:uid="{E2655DBD-FF09-41DE-8C36-4AAA675828C3}" name="LEY DE SALVAMENTO" dataDxfId="14"/>
    <tableColumn id="5" xr3:uid="{AE3ADF35-123A-40AF-B8D0-E06B87DCAA14}" name="PROYECCIÓN DEL GASTO" dataDxfId="13" dataCellStyle="Millares"/>
    <tableColumn id="6" xr3:uid="{FBFA0942-1DC2-436E-9D1E-15F75AB57A45}" name="TOTAL" dataDxfId="12" dataCellStyle="Millares">
      <calculatedColumnFormula>+E6+F6+G6</calculatedColumnFormula>
    </tableColumn>
    <tableColumn id="7" xr3:uid="{F08035DE-2CA1-4E39-A337-7977DC222D9B}" name="COLETILLA _x000a_(Debe indicarse el fin específico del gasto)" dataDxfId="11" dataCellStyle="Normal 2 2"/>
    <tableColumn id="12" xr3:uid="{36EDBFE2-2B68-48BD-B75B-54565C9079C3}" name="Columna1" dataDxfId="10" dataCellStyle="Normal 2 2"/>
    <tableColumn id="8" xr3:uid="{85ADD42E-7D6B-4D3E-BF87-11022B1C2C5C}" name="(Marque con X)" dataDxfId="9"/>
    <tableColumn id="9" xr3:uid="{A73FBE9B-00FC-40D8-A931-394993E4E90C}" name="OBJETO CONTRACTUAL" dataDxfId="8"/>
    <tableColumn id="10" xr3:uid="{1BD90BB8-351F-4177-ADBC-D9B4CDCF330D}" name="Indique el # de Contrato" dataDxfId="7"/>
    <tableColumn id="11" xr3:uid="{51CA058A-6064-453C-84FD-43AC3405B9C2}" name="OBJETO CONTRACTUAL2" dataDxfId="6"/>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G91" dT="2024-06-03T15:28:52.88" personId="{DD85708F-045A-4F36-B1C4-16B88207179B}" id="{3FC959FA-3CC0-4719-9F63-DEC785447C8D}">
    <text>Se quería aumentar en 28500000 y se esta dejando 19951790 para poder utilizar 8548210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19737-9AC7-4D42-892F-9B2312C10DB2}">
  <sheetPr filterMode="1">
    <tabColor theme="8" tint="-0.249977111117893"/>
    <pageSetUpPr fitToPage="1"/>
  </sheetPr>
  <dimension ref="A2:CH368"/>
  <sheetViews>
    <sheetView showGridLines="0" topLeftCell="C1" zoomScale="80" zoomScaleNormal="80" workbookViewId="0">
      <pane xSplit="2" ySplit="5" topLeftCell="E288" activePane="bottomRight" state="frozen"/>
      <selection activeCell="C1" sqref="C1"/>
      <selection pane="topRight" activeCell="E1" sqref="E1"/>
      <selection pane="bottomLeft" activeCell="C6" sqref="C6"/>
      <selection pane="bottomRight" activeCell="O327" sqref="O327"/>
    </sheetView>
  </sheetViews>
  <sheetFormatPr baseColWidth="10" defaultColWidth="11.44140625" defaultRowHeight="13.2" outlineLevelRow="1" x14ac:dyDescent="0.25"/>
  <cols>
    <col min="1" max="1" width="10.88671875" style="1" hidden="1" customWidth="1"/>
    <col min="2" max="2" width="9.44140625" style="2" hidden="1" customWidth="1"/>
    <col min="3" max="3" width="17" style="90" customWidth="1"/>
    <col min="4" max="4" width="45" style="123" customWidth="1"/>
    <col min="5" max="6" width="24.88671875" style="116" customWidth="1"/>
    <col min="7" max="7" width="25" style="116" customWidth="1"/>
    <col min="8" max="8" width="24.88671875" style="125" customWidth="1"/>
    <col min="9" max="9" width="46.21875" style="126" customWidth="1"/>
    <col min="10" max="10" width="34" style="126" customWidth="1"/>
    <col min="11" max="11" width="30.33203125" style="7" hidden="1" customWidth="1"/>
    <col min="12" max="12" width="35.88671875" style="7" hidden="1" customWidth="1"/>
    <col min="13" max="13" width="35.33203125" style="1" hidden="1" customWidth="1"/>
    <col min="14" max="14" width="35.88671875" style="8" hidden="1" customWidth="1"/>
    <col min="15" max="15" width="37.5546875" style="8" customWidth="1"/>
    <col min="16" max="86" width="11.44140625" style="8"/>
    <col min="87" max="240" width="11.44140625" style="123"/>
    <col min="241" max="241" width="12.33203125" style="123" customWidth="1"/>
    <col min="242" max="242" width="43.5546875" style="123" customWidth="1"/>
    <col min="243" max="244" width="16.6640625" style="123" customWidth="1"/>
    <col min="245" max="245" width="17.5546875" style="123" customWidth="1"/>
    <col min="246" max="246" width="15.6640625" style="123" customWidth="1"/>
    <col min="247" max="247" width="17.5546875" style="123" customWidth="1"/>
    <col min="248" max="248" width="25.5546875" style="123" customWidth="1"/>
    <col min="249" max="249" width="16.88671875" style="123" customWidth="1"/>
    <col min="250" max="250" width="14.109375" style="123" customWidth="1"/>
    <col min="251" max="251" width="16.33203125" style="123" customWidth="1"/>
    <col min="252" max="252" width="15.5546875" style="123" customWidth="1"/>
    <col min="253" max="496" width="11.44140625" style="123"/>
    <col min="497" max="497" width="12.33203125" style="123" customWidth="1"/>
    <col min="498" max="498" width="43.5546875" style="123" customWidth="1"/>
    <col min="499" max="500" width="16.6640625" style="123" customWidth="1"/>
    <col min="501" max="501" width="17.5546875" style="123" customWidth="1"/>
    <col min="502" max="502" width="15.6640625" style="123" customWidth="1"/>
    <col min="503" max="503" width="17.5546875" style="123" customWidth="1"/>
    <col min="504" max="504" width="25.5546875" style="123" customWidth="1"/>
    <col min="505" max="505" width="16.88671875" style="123" customWidth="1"/>
    <col min="506" max="506" width="14.109375" style="123" customWidth="1"/>
    <col min="507" max="507" width="16.33203125" style="123" customWidth="1"/>
    <col min="508" max="508" width="15.5546875" style="123" customWidth="1"/>
    <col min="509" max="752" width="11.44140625" style="123"/>
    <col min="753" max="753" width="12.33203125" style="123" customWidth="1"/>
    <col min="754" max="754" width="43.5546875" style="123" customWidth="1"/>
    <col min="755" max="756" width="16.6640625" style="123" customWidth="1"/>
    <col min="757" max="757" width="17.5546875" style="123" customWidth="1"/>
    <col min="758" max="758" width="15.6640625" style="123" customWidth="1"/>
    <col min="759" max="759" width="17.5546875" style="123" customWidth="1"/>
    <col min="760" max="760" width="25.5546875" style="123" customWidth="1"/>
    <col min="761" max="761" width="16.88671875" style="123" customWidth="1"/>
    <col min="762" max="762" width="14.109375" style="123" customWidth="1"/>
    <col min="763" max="763" width="16.33203125" style="123" customWidth="1"/>
    <col min="764" max="764" width="15.5546875" style="123" customWidth="1"/>
    <col min="765" max="1008" width="11.44140625" style="123"/>
    <col min="1009" max="1009" width="12.33203125" style="123" customWidth="1"/>
    <col min="1010" max="1010" width="43.5546875" style="123" customWidth="1"/>
    <col min="1011" max="1012" width="16.6640625" style="123" customWidth="1"/>
    <col min="1013" max="1013" width="17.5546875" style="123" customWidth="1"/>
    <col min="1014" max="1014" width="15.6640625" style="123" customWidth="1"/>
    <col min="1015" max="1015" width="17.5546875" style="123" customWidth="1"/>
    <col min="1016" max="1016" width="25.5546875" style="123" customWidth="1"/>
    <col min="1017" max="1017" width="16.88671875" style="123" customWidth="1"/>
    <col min="1018" max="1018" width="14.109375" style="123" customWidth="1"/>
    <col min="1019" max="1019" width="16.33203125" style="123" customWidth="1"/>
    <col min="1020" max="1020" width="15.5546875" style="123" customWidth="1"/>
    <col min="1021" max="1264" width="11.44140625" style="123"/>
    <col min="1265" max="1265" width="12.33203125" style="123" customWidth="1"/>
    <col min="1266" max="1266" width="43.5546875" style="123" customWidth="1"/>
    <col min="1267" max="1268" width="16.6640625" style="123" customWidth="1"/>
    <col min="1269" max="1269" width="17.5546875" style="123" customWidth="1"/>
    <col min="1270" max="1270" width="15.6640625" style="123" customWidth="1"/>
    <col min="1271" max="1271" width="17.5546875" style="123" customWidth="1"/>
    <col min="1272" max="1272" width="25.5546875" style="123" customWidth="1"/>
    <col min="1273" max="1273" width="16.88671875" style="123" customWidth="1"/>
    <col min="1274" max="1274" width="14.109375" style="123" customWidth="1"/>
    <col min="1275" max="1275" width="16.33203125" style="123" customWidth="1"/>
    <col min="1276" max="1276" width="15.5546875" style="123" customWidth="1"/>
    <col min="1277" max="1520" width="11.44140625" style="123"/>
    <col min="1521" max="1521" width="12.33203125" style="123" customWidth="1"/>
    <col min="1522" max="1522" width="43.5546875" style="123" customWidth="1"/>
    <col min="1523" max="1524" width="16.6640625" style="123" customWidth="1"/>
    <col min="1525" max="1525" width="17.5546875" style="123" customWidth="1"/>
    <col min="1526" max="1526" width="15.6640625" style="123" customWidth="1"/>
    <col min="1527" max="1527" width="17.5546875" style="123" customWidth="1"/>
    <col min="1528" max="1528" width="25.5546875" style="123" customWidth="1"/>
    <col min="1529" max="1529" width="16.88671875" style="123" customWidth="1"/>
    <col min="1530" max="1530" width="14.109375" style="123" customWidth="1"/>
    <col min="1531" max="1531" width="16.33203125" style="123" customWidth="1"/>
    <col min="1532" max="1532" width="15.5546875" style="123" customWidth="1"/>
    <col min="1533" max="1776" width="11.44140625" style="123"/>
    <col min="1777" max="1777" width="12.33203125" style="123" customWidth="1"/>
    <col min="1778" max="1778" width="43.5546875" style="123" customWidth="1"/>
    <col min="1779" max="1780" width="16.6640625" style="123" customWidth="1"/>
    <col min="1781" max="1781" width="17.5546875" style="123" customWidth="1"/>
    <col min="1782" max="1782" width="15.6640625" style="123" customWidth="1"/>
    <col min="1783" max="1783" width="17.5546875" style="123" customWidth="1"/>
    <col min="1784" max="1784" width="25.5546875" style="123" customWidth="1"/>
    <col min="1785" max="1785" width="16.88671875" style="123" customWidth="1"/>
    <col min="1786" max="1786" width="14.109375" style="123" customWidth="1"/>
    <col min="1787" max="1787" width="16.33203125" style="123" customWidth="1"/>
    <col min="1788" max="1788" width="15.5546875" style="123" customWidth="1"/>
    <col min="1789" max="2032" width="11.44140625" style="123"/>
    <col min="2033" max="2033" width="12.33203125" style="123" customWidth="1"/>
    <col min="2034" max="2034" width="43.5546875" style="123" customWidth="1"/>
    <col min="2035" max="2036" width="16.6640625" style="123" customWidth="1"/>
    <col min="2037" max="2037" width="17.5546875" style="123" customWidth="1"/>
    <col min="2038" max="2038" width="15.6640625" style="123" customWidth="1"/>
    <col min="2039" max="2039" width="17.5546875" style="123" customWidth="1"/>
    <col min="2040" max="2040" width="25.5546875" style="123" customWidth="1"/>
    <col min="2041" max="2041" width="16.88671875" style="123" customWidth="1"/>
    <col min="2042" max="2042" width="14.109375" style="123" customWidth="1"/>
    <col min="2043" max="2043" width="16.33203125" style="123" customWidth="1"/>
    <col min="2044" max="2044" width="15.5546875" style="123" customWidth="1"/>
    <col min="2045" max="2288" width="11.44140625" style="123"/>
    <col min="2289" max="2289" width="12.33203125" style="123" customWidth="1"/>
    <col min="2290" max="2290" width="43.5546875" style="123" customWidth="1"/>
    <col min="2291" max="2292" width="16.6640625" style="123" customWidth="1"/>
    <col min="2293" max="2293" width="17.5546875" style="123" customWidth="1"/>
    <col min="2294" max="2294" width="15.6640625" style="123" customWidth="1"/>
    <col min="2295" max="2295" width="17.5546875" style="123" customWidth="1"/>
    <col min="2296" max="2296" width="25.5546875" style="123" customWidth="1"/>
    <col min="2297" max="2297" width="16.88671875" style="123" customWidth="1"/>
    <col min="2298" max="2298" width="14.109375" style="123" customWidth="1"/>
    <col min="2299" max="2299" width="16.33203125" style="123" customWidth="1"/>
    <col min="2300" max="2300" width="15.5546875" style="123" customWidth="1"/>
    <col min="2301" max="2544" width="11.44140625" style="123"/>
    <col min="2545" max="2545" width="12.33203125" style="123" customWidth="1"/>
    <col min="2546" max="2546" width="43.5546875" style="123" customWidth="1"/>
    <col min="2547" max="2548" width="16.6640625" style="123" customWidth="1"/>
    <col min="2549" max="2549" width="17.5546875" style="123" customWidth="1"/>
    <col min="2550" max="2550" width="15.6640625" style="123" customWidth="1"/>
    <col min="2551" max="2551" width="17.5546875" style="123" customWidth="1"/>
    <col min="2552" max="2552" width="25.5546875" style="123" customWidth="1"/>
    <col min="2553" max="2553" width="16.88671875" style="123" customWidth="1"/>
    <col min="2554" max="2554" width="14.109375" style="123" customWidth="1"/>
    <col min="2555" max="2555" width="16.33203125" style="123" customWidth="1"/>
    <col min="2556" max="2556" width="15.5546875" style="123" customWidth="1"/>
    <col min="2557" max="2800" width="11.44140625" style="123"/>
    <col min="2801" max="2801" width="12.33203125" style="123" customWidth="1"/>
    <col min="2802" max="2802" width="43.5546875" style="123" customWidth="1"/>
    <col min="2803" max="2804" width="16.6640625" style="123" customWidth="1"/>
    <col min="2805" max="2805" width="17.5546875" style="123" customWidth="1"/>
    <col min="2806" max="2806" width="15.6640625" style="123" customWidth="1"/>
    <col min="2807" max="2807" width="17.5546875" style="123" customWidth="1"/>
    <col min="2808" max="2808" width="25.5546875" style="123" customWidth="1"/>
    <col min="2809" max="2809" width="16.88671875" style="123" customWidth="1"/>
    <col min="2810" max="2810" width="14.109375" style="123" customWidth="1"/>
    <col min="2811" max="2811" width="16.33203125" style="123" customWidth="1"/>
    <col min="2812" max="2812" width="15.5546875" style="123" customWidth="1"/>
    <col min="2813" max="3056" width="11.44140625" style="123"/>
    <col min="3057" max="3057" width="12.33203125" style="123" customWidth="1"/>
    <col min="3058" max="3058" width="43.5546875" style="123" customWidth="1"/>
    <col min="3059" max="3060" width="16.6640625" style="123" customWidth="1"/>
    <col min="3061" max="3061" width="17.5546875" style="123" customWidth="1"/>
    <col min="3062" max="3062" width="15.6640625" style="123" customWidth="1"/>
    <col min="3063" max="3063" width="17.5546875" style="123" customWidth="1"/>
    <col min="3064" max="3064" width="25.5546875" style="123" customWidth="1"/>
    <col min="3065" max="3065" width="16.88671875" style="123" customWidth="1"/>
    <col min="3066" max="3066" width="14.109375" style="123" customWidth="1"/>
    <col min="3067" max="3067" width="16.33203125" style="123" customWidth="1"/>
    <col min="3068" max="3068" width="15.5546875" style="123" customWidth="1"/>
    <col min="3069" max="3312" width="11.44140625" style="123"/>
    <col min="3313" max="3313" width="12.33203125" style="123" customWidth="1"/>
    <col min="3314" max="3314" width="43.5546875" style="123" customWidth="1"/>
    <col min="3315" max="3316" width="16.6640625" style="123" customWidth="1"/>
    <col min="3317" max="3317" width="17.5546875" style="123" customWidth="1"/>
    <col min="3318" max="3318" width="15.6640625" style="123" customWidth="1"/>
    <col min="3319" max="3319" width="17.5546875" style="123" customWidth="1"/>
    <col min="3320" max="3320" width="25.5546875" style="123" customWidth="1"/>
    <col min="3321" max="3321" width="16.88671875" style="123" customWidth="1"/>
    <col min="3322" max="3322" width="14.109375" style="123" customWidth="1"/>
    <col min="3323" max="3323" width="16.33203125" style="123" customWidth="1"/>
    <col min="3324" max="3324" width="15.5546875" style="123" customWidth="1"/>
    <col min="3325" max="3568" width="11.44140625" style="123"/>
    <col min="3569" max="3569" width="12.33203125" style="123" customWidth="1"/>
    <col min="3570" max="3570" width="43.5546875" style="123" customWidth="1"/>
    <col min="3571" max="3572" width="16.6640625" style="123" customWidth="1"/>
    <col min="3573" max="3573" width="17.5546875" style="123" customWidth="1"/>
    <col min="3574" max="3574" width="15.6640625" style="123" customWidth="1"/>
    <col min="3575" max="3575" width="17.5546875" style="123" customWidth="1"/>
    <col min="3576" max="3576" width="25.5546875" style="123" customWidth="1"/>
    <col min="3577" max="3577" width="16.88671875" style="123" customWidth="1"/>
    <col min="3578" max="3578" width="14.109375" style="123" customWidth="1"/>
    <col min="3579" max="3579" width="16.33203125" style="123" customWidth="1"/>
    <col min="3580" max="3580" width="15.5546875" style="123" customWidth="1"/>
    <col min="3581" max="3824" width="11.44140625" style="123"/>
    <col min="3825" max="3825" width="12.33203125" style="123" customWidth="1"/>
    <col min="3826" max="3826" width="43.5546875" style="123" customWidth="1"/>
    <col min="3827" max="3828" width="16.6640625" style="123" customWidth="1"/>
    <col min="3829" max="3829" width="17.5546875" style="123" customWidth="1"/>
    <col min="3830" max="3830" width="15.6640625" style="123" customWidth="1"/>
    <col min="3831" max="3831" width="17.5546875" style="123" customWidth="1"/>
    <col min="3832" max="3832" width="25.5546875" style="123" customWidth="1"/>
    <col min="3833" max="3833" width="16.88671875" style="123" customWidth="1"/>
    <col min="3834" max="3834" width="14.109375" style="123" customWidth="1"/>
    <col min="3835" max="3835" width="16.33203125" style="123" customWidth="1"/>
    <col min="3836" max="3836" width="15.5546875" style="123" customWidth="1"/>
    <col min="3837" max="4080" width="11.44140625" style="123"/>
    <col min="4081" max="4081" width="12.33203125" style="123" customWidth="1"/>
    <col min="4082" max="4082" width="43.5546875" style="123" customWidth="1"/>
    <col min="4083" max="4084" width="16.6640625" style="123" customWidth="1"/>
    <col min="4085" max="4085" width="17.5546875" style="123" customWidth="1"/>
    <col min="4086" max="4086" width="15.6640625" style="123" customWidth="1"/>
    <col min="4087" max="4087" width="17.5546875" style="123" customWidth="1"/>
    <col min="4088" max="4088" width="25.5546875" style="123" customWidth="1"/>
    <col min="4089" max="4089" width="16.88671875" style="123" customWidth="1"/>
    <col min="4090" max="4090" width="14.109375" style="123" customWidth="1"/>
    <col min="4091" max="4091" width="16.33203125" style="123" customWidth="1"/>
    <col min="4092" max="4092" width="15.5546875" style="123" customWidth="1"/>
    <col min="4093" max="4336" width="11.44140625" style="123"/>
    <col min="4337" max="4337" width="12.33203125" style="123" customWidth="1"/>
    <col min="4338" max="4338" width="43.5546875" style="123" customWidth="1"/>
    <col min="4339" max="4340" width="16.6640625" style="123" customWidth="1"/>
    <col min="4341" max="4341" width="17.5546875" style="123" customWidth="1"/>
    <col min="4342" max="4342" width="15.6640625" style="123" customWidth="1"/>
    <col min="4343" max="4343" width="17.5546875" style="123" customWidth="1"/>
    <col min="4344" max="4344" width="25.5546875" style="123" customWidth="1"/>
    <col min="4345" max="4345" width="16.88671875" style="123" customWidth="1"/>
    <col min="4346" max="4346" width="14.109375" style="123" customWidth="1"/>
    <col min="4347" max="4347" width="16.33203125" style="123" customWidth="1"/>
    <col min="4348" max="4348" width="15.5546875" style="123" customWidth="1"/>
    <col min="4349" max="4592" width="11.44140625" style="123"/>
    <col min="4593" max="4593" width="12.33203125" style="123" customWidth="1"/>
    <col min="4594" max="4594" width="43.5546875" style="123" customWidth="1"/>
    <col min="4595" max="4596" width="16.6640625" style="123" customWidth="1"/>
    <col min="4597" max="4597" width="17.5546875" style="123" customWidth="1"/>
    <col min="4598" max="4598" width="15.6640625" style="123" customWidth="1"/>
    <col min="4599" max="4599" width="17.5546875" style="123" customWidth="1"/>
    <col min="4600" max="4600" width="25.5546875" style="123" customWidth="1"/>
    <col min="4601" max="4601" width="16.88671875" style="123" customWidth="1"/>
    <col min="4602" max="4602" width="14.109375" style="123" customWidth="1"/>
    <col min="4603" max="4603" width="16.33203125" style="123" customWidth="1"/>
    <col min="4604" max="4604" width="15.5546875" style="123" customWidth="1"/>
    <col min="4605" max="4848" width="11.44140625" style="123"/>
    <col min="4849" max="4849" width="12.33203125" style="123" customWidth="1"/>
    <col min="4850" max="4850" width="43.5546875" style="123" customWidth="1"/>
    <col min="4851" max="4852" width="16.6640625" style="123" customWidth="1"/>
    <col min="4853" max="4853" width="17.5546875" style="123" customWidth="1"/>
    <col min="4854" max="4854" width="15.6640625" style="123" customWidth="1"/>
    <col min="4855" max="4855" width="17.5546875" style="123" customWidth="1"/>
    <col min="4856" max="4856" width="25.5546875" style="123" customWidth="1"/>
    <col min="4857" max="4857" width="16.88671875" style="123" customWidth="1"/>
    <col min="4858" max="4858" width="14.109375" style="123" customWidth="1"/>
    <col min="4859" max="4859" width="16.33203125" style="123" customWidth="1"/>
    <col min="4860" max="4860" width="15.5546875" style="123" customWidth="1"/>
    <col min="4861" max="5104" width="11.44140625" style="123"/>
    <col min="5105" max="5105" width="12.33203125" style="123" customWidth="1"/>
    <col min="5106" max="5106" width="43.5546875" style="123" customWidth="1"/>
    <col min="5107" max="5108" width="16.6640625" style="123" customWidth="1"/>
    <col min="5109" max="5109" width="17.5546875" style="123" customWidth="1"/>
    <col min="5110" max="5110" width="15.6640625" style="123" customWidth="1"/>
    <col min="5111" max="5111" width="17.5546875" style="123" customWidth="1"/>
    <col min="5112" max="5112" width="25.5546875" style="123" customWidth="1"/>
    <col min="5113" max="5113" width="16.88671875" style="123" customWidth="1"/>
    <col min="5114" max="5114" width="14.109375" style="123" customWidth="1"/>
    <col min="5115" max="5115" width="16.33203125" style="123" customWidth="1"/>
    <col min="5116" max="5116" width="15.5546875" style="123" customWidth="1"/>
    <col min="5117" max="5360" width="11.44140625" style="123"/>
    <col min="5361" max="5361" width="12.33203125" style="123" customWidth="1"/>
    <col min="5362" max="5362" width="43.5546875" style="123" customWidth="1"/>
    <col min="5363" max="5364" width="16.6640625" style="123" customWidth="1"/>
    <col min="5365" max="5365" width="17.5546875" style="123" customWidth="1"/>
    <col min="5366" max="5366" width="15.6640625" style="123" customWidth="1"/>
    <col min="5367" max="5367" width="17.5546875" style="123" customWidth="1"/>
    <col min="5368" max="5368" width="25.5546875" style="123" customWidth="1"/>
    <col min="5369" max="5369" width="16.88671875" style="123" customWidth="1"/>
    <col min="5370" max="5370" width="14.109375" style="123" customWidth="1"/>
    <col min="5371" max="5371" width="16.33203125" style="123" customWidth="1"/>
    <col min="5372" max="5372" width="15.5546875" style="123" customWidth="1"/>
    <col min="5373" max="5616" width="11.44140625" style="123"/>
    <col min="5617" max="5617" width="12.33203125" style="123" customWidth="1"/>
    <col min="5618" max="5618" width="43.5546875" style="123" customWidth="1"/>
    <col min="5619" max="5620" width="16.6640625" style="123" customWidth="1"/>
    <col min="5621" max="5621" width="17.5546875" style="123" customWidth="1"/>
    <col min="5622" max="5622" width="15.6640625" style="123" customWidth="1"/>
    <col min="5623" max="5623" width="17.5546875" style="123" customWidth="1"/>
    <col min="5624" max="5624" width="25.5546875" style="123" customWidth="1"/>
    <col min="5625" max="5625" width="16.88671875" style="123" customWidth="1"/>
    <col min="5626" max="5626" width="14.109375" style="123" customWidth="1"/>
    <col min="5627" max="5627" width="16.33203125" style="123" customWidth="1"/>
    <col min="5628" max="5628" width="15.5546875" style="123" customWidth="1"/>
    <col min="5629" max="5872" width="11.44140625" style="123"/>
    <col min="5873" max="5873" width="12.33203125" style="123" customWidth="1"/>
    <col min="5874" max="5874" width="43.5546875" style="123" customWidth="1"/>
    <col min="5875" max="5876" width="16.6640625" style="123" customWidth="1"/>
    <col min="5877" max="5877" width="17.5546875" style="123" customWidth="1"/>
    <col min="5878" max="5878" width="15.6640625" style="123" customWidth="1"/>
    <col min="5879" max="5879" width="17.5546875" style="123" customWidth="1"/>
    <col min="5880" max="5880" width="25.5546875" style="123" customWidth="1"/>
    <col min="5881" max="5881" width="16.88671875" style="123" customWidth="1"/>
    <col min="5882" max="5882" width="14.109375" style="123" customWidth="1"/>
    <col min="5883" max="5883" width="16.33203125" style="123" customWidth="1"/>
    <col min="5884" max="5884" width="15.5546875" style="123" customWidth="1"/>
    <col min="5885" max="6128" width="11.44140625" style="123"/>
    <col min="6129" max="6129" width="12.33203125" style="123" customWidth="1"/>
    <col min="6130" max="6130" width="43.5546875" style="123" customWidth="1"/>
    <col min="6131" max="6132" width="16.6640625" style="123" customWidth="1"/>
    <col min="6133" max="6133" width="17.5546875" style="123" customWidth="1"/>
    <col min="6134" max="6134" width="15.6640625" style="123" customWidth="1"/>
    <col min="6135" max="6135" width="17.5546875" style="123" customWidth="1"/>
    <col min="6136" max="6136" width="25.5546875" style="123" customWidth="1"/>
    <col min="6137" max="6137" width="16.88671875" style="123" customWidth="1"/>
    <col min="6138" max="6138" width="14.109375" style="123" customWidth="1"/>
    <col min="6139" max="6139" width="16.33203125" style="123" customWidth="1"/>
    <col min="6140" max="6140" width="15.5546875" style="123" customWidth="1"/>
    <col min="6141" max="6384" width="11.44140625" style="123"/>
    <col min="6385" max="6385" width="12.33203125" style="123" customWidth="1"/>
    <col min="6386" max="6386" width="43.5546875" style="123" customWidth="1"/>
    <col min="6387" max="6388" width="16.6640625" style="123" customWidth="1"/>
    <col min="6389" max="6389" width="17.5546875" style="123" customWidth="1"/>
    <col min="6390" max="6390" width="15.6640625" style="123" customWidth="1"/>
    <col min="6391" max="6391" width="17.5546875" style="123" customWidth="1"/>
    <col min="6392" max="6392" width="25.5546875" style="123" customWidth="1"/>
    <col min="6393" max="6393" width="16.88671875" style="123" customWidth="1"/>
    <col min="6394" max="6394" width="14.109375" style="123" customWidth="1"/>
    <col min="6395" max="6395" width="16.33203125" style="123" customWidth="1"/>
    <col min="6396" max="6396" width="15.5546875" style="123" customWidth="1"/>
    <col min="6397" max="6640" width="11.44140625" style="123"/>
    <col min="6641" max="6641" width="12.33203125" style="123" customWidth="1"/>
    <col min="6642" max="6642" width="43.5546875" style="123" customWidth="1"/>
    <col min="6643" max="6644" width="16.6640625" style="123" customWidth="1"/>
    <col min="6645" max="6645" width="17.5546875" style="123" customWidth="1"/>
    <col min="6646" max="6646" width="15.6640625" style="123" customWidth="1"/>
    <col min="6647" max="6647" width="17.5546875" style="123" customWidth="1"/>
    <col min="6648" max="6648" width="25.5546875" style="123" customWidth="1"/>
    <col min="6649" max="6649" width="16.88671875" style="123" customWidth="1"/>
    <col min="6650" max="6650" width="14.109375" style="123" customWidth="1"/>
    <col min="6651" max="6651" width="16.33203125" style="123" customWidth="1"/>
    <col min="6652" max="6652" width="15.5546875" style="123" customWidth="1"/>
    <col min="6653" max="6896" width="11.44140625" style="123"/>
    <col min="6897" max="6897" width="12.33203125" style="123" customWidth="1"/>
    <col min="6898" max="6898" width="43.5546875" style="123" customWidth="1"/>
    <col min="6899" max="6900" width="16.6640625" style="123" customWidth="1"/>
    <col min="6901" max="6901" width="17.5546875" style="123" customWidth="1"/>
    <col min="6902" max="6902" width="15.6640625" style="123" customWidth="1"/>
    <col min="6903" max="6903" width="17.5546875" style="123" customWidth="1"/>
    <col min="6904" max="6904" width="25.5546875" style="123" customWidth="1"/>
    <col min="6905" max="6905" width="16.88671875" style="123" customWidth="1"/>
    <col min="6906" max="6906" width="14.109375" style="123" customWidth="1"/>
    <col min="6907" max="6907" width="16.33203125" style="123" customWidth="1"/>
    <col min="6908" max="6908" width="15.5546875" style="123" customWidth="1"/>
    <col min="6909" max="7152" width="11.44140625" style="123"/>
    <col min="7153" max="7153" width="12.33203125" style="123" customWidth="1"/>
    <col min="7154" max="7154" width="43.5546875" style="123" customWidth="1"/>
    <col min="7155" max="7156" width="16.6640625" style="123" customWidth="1"/>
    <col min="7157" max="7157" width="17.5546875" style="123" customWidth="1"/>
    <col min="7158" max="7158" width="15.6640625" style="123" customWidth="1"/>
    <col min="7159" max="7159" width="17.5546875" style="123" customWidth="1"/>
    <col min="7160" max="7160" width="25.5546875" style="123" customWidth="1"/>
    <col min="7161" max="7161" width="16.88671875" style="123" customWidth="1"/>
    <col min="7162" max="7162" width="14.109375" style="123" customWidth="1"/>
    <col min="7163" max="7163" width="16.33203125" style="123" customWidth="1"/>
    <col min="7164" max="7164" width="15.5546875" style="123" customWidth="1"/>
    <col min="7165" max="7408" width="11.44140625" style="123"/>
    <col min="7409" max="7409" width="12.33203125" style="123" customWidth="1"/>
    <col min="7410" max="7410" width="43.5546875" style="123" customWidth="1"/>
    <col min="7411" max="7412" width="16.6640625" style="123" customWidth="1"/>
    <col min="7413" max="7413" width="17.5546875" style="123" customWidth="1"/>
    <col min="7414" max="7414" width="15.6640625" style="123" customWidth="1"/>
    <col min="7415" max="7415" width="17.5546875" style="123" customWidth="1"/>
    <col min="7416" max="7416" width="25.5546875" style="123" customWidth="1"/>
    <col min="7417" max="7417" width="16.88671875" style="123" customWidth="1"/>
    <col min="7418" max="7418" width="14.109375" style="123" customWidth="1"/>
    <col min="7419" max="7419" width="16.33203125" style="123" customWidth="1"/>
    <col min="7420" max="7420" width="15.5546875" style="123" customWidth="1"/>
    <col min="7421" max="7664" width="11.44140625" style="123"/>
    <col min="7665" max="7665" width="12.33203125" style="123" customWidth="1"/>
    <col min="7666" max="7666" width="43.5546875" style="123" customWidth="1"/>
    <col min="7667" max="7668" width="16.6640625" style="123" customWidth="1"/>
    <col min="7669" max="7669" width="17.5546875" style="123" customWidth="1"/>
    <col min="7670" max="7670" width="15.6640625" style="123" customWidth="1"/>
    <col min="7671" max="7671" width="17.5546875" style="123" customWidth="1"/>
    <col min="7672" max="7672" width="25.5546875" style="123" customWidth="1"/>
    <col min="7673" max="7673" width="16.88671875" style="123" customWidth="1"/>
    <col min="7674" max="7674" width="14.109375" style="123" customWidth="1"/>
    <col min="7675" max="7675" width="16.33203125" style="123" customWidth="1"/>
    <col min="7676" max="7676" width="15.5546875" style="123" customWidth="1"/>
    <col min="7677" max="7920" width="11.44140625" style="123"/>
    <col min="7921" max="7921" width="12.33203125" style="123" customWidth="1"/>
    <col min="7922" max="7922" width="43.5546875" style="123" customWidth="1"/>
    <col min="7923" max="7924" width="16.6640625" style="123" customWidth="1"/>
    <col min="7925" max="7925" width="17.5546875" style="123" customWidth="1"/>
    <col min="7926" max="7926" width="15.6640625" style="123" customWidth="1"/>
    <col min="7927" max="7927" width="17.5546875" style="123" customWidth="1"/>
    <col min="7928" max="7928" width="25.5546875" style="123" customWidth="1"/>
    <col min="7929" max="7929" width="16.88671875" style="123" customWidth="1"/>
    <col min="7930" max="7930" width="14.109375" style="123" customWidth="1"/>
    <col min="7931" max="7931" width="16.33203125" style="123" customWidth="1"/>
    <col min="7932" max="7932" width="15.5546875" style="123" customWidth="1"/>
    <col min="7933" max="8176" width="11.44140625" style="123"/>
    <col min="8177" max="8177" width="12.33203125" style="123" customWidth="1"/>
    <col min="8178" max="8178" width="43.5546875" style="123" customWidth="1"/>
    <col min="8179" max="8180" width="16.6640625" style="123" customWidth="1"/>
    <col min="8181" max="8181" width="17.5546875" style="123" customWidth="1"/>
    <col min="8182" max="8182" width="15.6640625" style="123" customWidth="1"/>
    <col min="8183" max="8183" width="17.5546875" style="123" customWidth="1"/>
    <col min="8184" max="8184" width="25.5546875" style="123" customWidth="1"/>
    <col min="8185" max="8185" width="16.88671875" style="123" customWidth="1"/>
    <col min="8186" max="8186" width="14.109375" style="123" customWidth="1"/>
    <col min="8187" max="8187" width="16.33203125" style="123" customWidth="1"/>
    <col min="8188" max="8188" width="15.5546875" style="123" customWidth="1"/>
    <col min="8189" max="8432" width="11.44140625" style="123"/>
    <col min="8433" max="8433" width="12.33203125" style="123" customWidth="1"/>
    <col min="8434" max="8434" width="43.5546875" style="123" customWidth="1"/>
    <col min="8435" max="8436" width="16.6640625" style="123" customWidth="1"/>
    <col min="8437" max="8437" width="17.5546875" style="123" customWidth="1"/>
    <col min="8438" max="8438" width="15.6640625" style="123" customWidth="1"/>
    <col min="8439" max="8439" width="17.5546875" style="123" customWidth="1"/>
    <col min="8440" max="8440" width="25.5546875" style="123" customWidth="1"/>
    <col min="8441" max="8441" width="16.88671875" style="123" customWidth="1"/>
    <col min="8442" max="8442" width="14.109375" style="123" customWidth="1"/>
    <col min="8443" max="8443" width="16.33203125" style="123" customWidth="1"/>
    <col min="8444" max="8444" width="15.5546875" style="123" customWidth="1"/>
    <col min="8445" max="8688" width="11.44140625" style="123"/>
    <col min="8689" max="8689" width="12.33203125" style="123" customWidth="1"/>
    <col min="8690" max="8690" width="43.5546875" style="123" customWidth="1"/>
    <col min="8691" max="8692" width="16.6640625" style="123" customWidth="1"/>
    <col min="8693" max="8693" width="17.5546875" style="123" customWidth="1"/>
    <col min="8694" max="8694" width="15.6640625" style="123" customWidth="1"/>
    <col min="8695" max="8695" width="17.5546875" style="123" customWidth="1"/>
    <col min="8696" max="8696" width="25.5546875" style="123" customWidth="1"/>
    <col min="8697" max="8697" width="16.88671875" style="123" customWidth="1"/>
    <col min="8698" max="8698" width="14.109375" style="123" customWidth="1"/>
    <col min="8699" max="8699" width="16.33203125" style="123" customWidth="1"/>
    <col min="8700" max="8700" width="15.5546875" style="123" customWidth="1"/>
    <col min="8701" max="8944" width="11.44140625" style="123"/>
    <col min="8945" max="8945" width="12.33203125" style="123" customWidth="1"/>
    <col min="8946" max="8946" width="43.5546875" style="123" customWidth="1"/>
    <col min="8947" max="8948" width="16.6640625" style="123" customWidth="1"/>
    <col min="8949" max="8949" width="17.5546875" style="123" customWidth="1"/>
    <col min="8950" max="8950" width="15.6640625" style="123" customWidth="1"/>
    <col min="8951" max="8951" width="17.5546875" style="123" customWidth="1"/>
    <col min="8952" max="8952" width="25.5546875" style="123" customWidth="1"/>
    <col min="8953" max="8953" width="16.88671875" style="123" customWidth="1"/>
    <col min="8954" max="8954" width="14.109375" style="123" customWidth="1"/>
    <col min="8955" max="8955" width="16.33203125" style="123" customWidth="1"/>
    <col min="8956" max="8956" width="15.5546875" style="123" customWidth="1"/>
    <col min="8957" max="9200" width="11.44140625" style="123"/>
    <col min="9201" max="9201" width="12.33203125" style="123" customWidth="1"/>
    <col min="9202" max="9202" width="43.5546875" style="123" customWidth="1"/>
    <col min="9203" max="9204" width="16.6640625" style="123" customWidth="1"/>
    <col min="9205" max="9205" width="17.5546875" style="123" customWidth="1"/>
    <col min="9206" max="9206" width="15.6640625" style="123" customWidth="1"/>
    <col min="9207" max="9207" width="17.5546875" style="123" customWidth="1"/>
    <col min="9208" max="9208" width="25.5546875" style="123" customWidth="1"/>
    <col min="9209" max="9209" width="16.88671875" style="123" customWidth="1"/>
    <col min="9210" max="9210" width="14.109375" style="123" customWidth="1"/>
    <col min="9211" max="9211" width="16.33203125" style="123" customWidth="1"/>
    <col min="9212" max="9212" width="15.5546875" style="123" customWidth="1"/>
    <col min="9213" max="9456" width="11.44140625" style="123"/>
    <col min="9457" max="9457" width="12.33203125" style="123" customWidth="1"/>
    <col min="9458" max="9458" width="43.5546875" style="123" customWidth="1"/>
    <col min="9459" max="9460" width="16.6640625" style="123" customWidth="1"/>
    <col min="9461" max="9461" width="17.5546875" style="123" customWidth="1"/>
    <col min="9462" max="9462" width="15.6640625" style="123" customWidth="1"/>
    <col min="9463" max="9463" width="17.5546875" style="123" customWidth="1"/>
    <col min="9464" max="9464" width="25.5546875" style="123" customWidth="1"/>
    <col min="9465" max="9465" width="16.88671875" style="123" customWidth="1"/>
    <col min="9466" max="9466" width="14.109375" style="123" customWidth="1"/>
    <col min="9467" max="9467" width="16.33203125" style="123" customWidth="1"/>
    <col min="9468" max="9468" width="15.5546875" style="123" customWidth="1"/>
    <col min="9469" max="9712" width="11.44140625" style="123"/>
    <col min="9713" max="9713" width="12.33203125" style="123" customWidth="1"/>
    <col min="9714" max="9714" width="43.5546875" style="123" customWidth="1"/>
    <col min="9715" max="9716" width="16.6640625" style="123" customWidth="1"/>
    <col min="9717" max="9717" width="17.5546875" style="123" customWidth="1"/>
    <col min="9718" max="9718" width="15.6640625" style="123" customWidth="1"/>
    <col min="9719" max="9719" width="17.5546875" style="123" customWidth="1"/>
    <col min="9720" max="9720" width="25.5546875" style="123" customWidth="1"/>
    <col min="9721" max="9721" width="16.88671875" style="123" customWidth="1"/>
    <col min="9722" max="9722" width="14.109375" style="123" customWidth="1"/>
    <col min="9723" max="9723" width="16.33203125" style="123" customWidth="1"/>
    <col min="9724" max="9724" width="15.5546875" style="123" customWidth="1"/>
    <col min="9725" max="9968" width="11.44140625" style="123"/>
    <col min="9969" max="9969" width="12.33203125" style="123" customWidth="1"/>
    <col min="9970" max="9970" width="43.5546875" style="123" customWidth="1"/>
    <col min="9971" max="9972" width="16.6640625" style="123" customWidth="1"/>
    <col min="9973" max="9973" width="17.5546875" style="123" customWidth="1"/>
    <col min="9974" max="9974" width="15.6640625" style="123" customWidth="1"/>
    <col min="9975" max="9975" width="17.5546875" style="123" customWidth="1"/>
    <col min="9976" max="9976" width="25.5546875" style="123" customWidth="1"/>
    <col min="9977" max="9977" width="16.88671875" style="123" customWidth="1"/>
    <col min="9978" max="9978" width="14.109375" style="123" customWidth="1"/>
    <col min="9979" max="9979" width="16.33203125" style="123" customWidth="1"/>
    <col min="9980" max="9980" width="15.5546875" style="123" customWidth="1"/>
    <col min="9981" max="10224" width="11.44140625" style="123"/>
    <col min="10225" max="10225" width="12.33203125" style="123" customWidth="1"/>
    <col min="10226" max="10226" width="43.5546875" style="123" customWidth="1"/>
    <col min="10227" max="10228" width="16.6640625" style="123" customWidth="1"/>
    <col min="10229" max="10229" width="17.5546875" style="123" customWidth="1"/>
    <col min="10230" max="10230" width="15.6640625" style="123" customWidth="1"/>
    <col min="10231" max="10231" width="17.5546875" style="123" customWidth="1"/>
    <col min="10232" max="10232" width="25.5546875" style="123" customWidth="1"/>
    <col min="10233" max="10233" width="16.88671875" style="123" customWidth="1"/>
    <col min="10234" max="10234" width="14.109375" style="123" customWidth="1"/>
    <col min="10235" max="10235" width="16.33203125" style="123" customWidth="1"/>
    <col min="10236" max="10236" width="15.5546875" style="123" customWidth="1"/>
    <col min="10237" max="10480" width="11.44140625" style="123"/>
    <col min="10481" max="10481" width="12.33203125" style="123" customWidth="1"/>
    <col min="10482" max="10482" width="43.5546875" style="123" customWidth="1"/>
    <col min="10483" max="10484" width="16.6640625" style="123" customWidth="1"/>
    <col min="10485" max="10485" width="17.5546875" style="123" customWidth="1"/>
    <col min="10486" max="10486" width="15.6640625" style="123" customWidth="1"/>
    <col min="10487" max="10487" width="17.5546875" style="123" customWidth="1"/>
    <col min="10488" max="10488" width="25.5546875" style="123" customWidth="1"/>
    <col min="10489" max="10489" width="16.88671875" style="123" customWidth="1"/>
    <col min="10490" max="10490" width="14.109375" style="123" customWidth="1"/>
    <col min="10491" max="10491" width="16.33203125" style="123" customWidth="1"/>
    <col min="10492" max="10492" width="15.5546875" style="123" customWidth="1"/>
    <col min="10493" max="10736" width="11.44140625" style="123"/>
    <col min="10737" max="10737" width="12.33203125" style="123" customWidth="1"/>
    <col min="10738" max="10738" width="43.5546875" style="123" customWidth="1"/>
    <col min="10739" max="10740" width="16.6640625" style="123" customWidth="1"/>
    <col min="10741" max="10741" width="17.5546875" style="123" customWidth="1"/>
    <col min="10742" max="10742" width="15.6640625" style="123" customWidth="1"/>
    <col min="10743" max="10743" width="17.5546875" style="123" customWidth="1"/>
    <col min="10744" max="10744" width="25.5546875" style="123" customWidth="1"/>
    <col min="10745" max="10745" width="16.88671875" style="123" customWidth="1"/>
    <col min="10746" max="10746" width="14.109375" style="123" customWidth="1"/>
    <col min="10747" max="10747" width="16.33203125" style="123" customWidth="1"/>
    <col min="10748" max="10748" width="15.5546875" style="123" customWidth="1"/>
    <col min="10749" max="10992" width="11.44140625" style="123"/>
    <col min="10993" max="10993" width="12.33203125" style="123" customWidth="1"/>
    <col min="10994" max="10994" width="43.5546875" style="123" customWidth="1"/>
    <col min="10995" max="10996" width="16.6640625" style="123" customWidth="1"/>
    <col min="10997" max="10997" width="17.5546875" style="123" customWidth="1"/>
    <col min="10998" max="10998" width="15.6640625" style="123" customWidth="1"/>
    <col min="10999" max="10999" width="17.5546875" style="123" customWidth="1"/>
    <col min="11000" max="11000" width="25.5546875" style="123" customWidth="1"/>
    <col min="11001" max="11001" width="16.88671875" style="123" customWidth="1"/>
    <col min="11002" max="11002" width="14.109375" style="123" customWidth="1"/>
    <col min="11003" max="11003" width="16.33203125" style="123" customWidth="1"/>
    <col min="11004" max="11004" width="15.5546875" style="123" customWidth="1"/>
    <col min="11005" max="11248" width="11.44140625" style="123"/>
    <col min="11249" max="11249" width="12.33203125" style="123" customWidth="1"/>
    <col min="11250" max="11250" width="43.5546875" style="123" customWidth="1"/>
    <col min="11251" max="11252" width="16.6640625" style="123" customWidth="1"/>
    <col min="11253" max="11253" width="17.5546875" style="123" customWidth="1"/>
    <col min="11254" max="11254" width="15.6640625" style="123" customWidth="1"/>
    <col min="11255" max="11255" width="17.5546875" style="123" customWidth="1"/>
    <col min="11256" max="11256" width="25.5546875" style="123" customWidth="1"/>
    <col min="11257" max="11257" width="16.88671875" style="123" customWidth="1"/>
    <col min="11258" max="11258" width="14.109375" style="123" customWidth="1"/>
    <col min="11259" max="11259" width="16.33203125" style="123" customWidth="1"/>
    <col min="11260" max="11260" width="15.5546875" style="123" customWidth="1"/>
    <col min="11261" max="11504" width="11.44140625" style="123"/>
    <col min="11505" max="11505" width="12.33203125" style="123" customWidth="1"/>
    <col min="11506" max="11506" width="43.5546875" style="123" customWidth="1"/>
    <col min="11507" max="11508" width="16.6640625" style="123" customWidth="1"/>
    <col min="11509" max="11509" width="17.5546875" style="123" customWidth="1"/>
    <col min="11510" max="11510" width="15.6640625" style="123" customWidth="1"/>
    <col min="11511" max="11511" width="17.5546875" style="123" customWidth="1"/>
    <col min="11512" max="11512" width="25.5546875" style="123" customWidth="1"/>
    <col min="11513" max="11513" width="16.88671875" style="123" customWidth="1"/>
    <col min="11514" max="11514" width="14.109375" style="123" customWidth="1"/>
    <col min="11515" max="11515" width="16.33203125" style="123" customWidth="1"/>
    <col min="11516" max="11516" width="15.5546875" style="123" customWidth="1"/>
    <col min="11517" max="11760" width="11.44140625" style="123"/>
    <col min="11761" max="11761" width="12.33203125" style="123" customWidth="1"/>
    <col min="11762" max="11762" width="43.5546875" style="123" customWidth="1"/>
    <col min="11763" max="11764" width="16.6640625" style="123" customWidth="1"/>
    <col min="11765" max="11765" width="17.5546875" style="123" customWidth="1"/>
    <col min="11766" max="11766" width="15.6640625" style="123" customWidth="1"/>
    <col min="11767" max="11767" width="17.5546875" style="123" customWidth="1"/>
    <col min="11768" max="11768" width="25.5546875" style="123" customWidth="1"/>
    <col min="11769" max="11769" width="16.88671875" style="123" customWidth="1"/>
    <col min="11770" max="11770" width="14.109375" style="123" customWidth="1"/>
    <col min="11771" max="11771" width="16.33203125" style="123" customWidth="1"/>
    <col min="11772" max="11772" width="15.5546875" style="123" customWidth="1"/>
    <col min="11773" max="12016" width="11.44140625" style="123"/>
    <col min="12017" max="12017" width="12.33203125" style="123" customWidth="1"/>
    <col min="12018" max="12018" width="43.5546875" style="123" customWidth="1"/>
    <col min="12019" max="12020" width="16.6640625" style="123" customWidth="1"/>
    <col min="12021" max="12021" width="17.5546875" style="123" customWidth="1"/>
    <col min="12022" max="12022" width="15.6640625" style="123" customWidth="1"/>
    <col min="12023" max="12023" width="17.5546875" style="123" customWidth="1"/>
    <col min="12024" max="12024" width="25.5546875" style="123" customWidth="1"/>
    <col min="12025" max="12025" width="16.88671875" style="123" customWidth="1"/>
    <col min="12026" max="12026" width="14.109375" style="123" customWidth="1"/>
    <col min="12027" max="12027" width="16.33203125" style="123" customWidth="1"/>
    <col min="12028" max="12028" width="15.5546875" style="123" customWidth="1"/>
    <col min="12029" max="12272" width="11.44140625" style="123"/>
    <col min="12273" max="12273" width="12.33203125" style="123" customWidth="1"/>
    <col min="12274" max="12274" width="43.5546875" style="123" customWidth="1"/>
    <col min="12275" max="12276" width="16.6640625" style="123" customWidth="1"/>
    <col min="12277" max="12277" width="17.5546875" style="123" customWidth="1"/>
    <col min="12278" max="12278" width="15.6640625" style="123" customWidth="1"/>
    <col min="12279" max="12279" width="17.5546875" style="123" customWidth="1"/>
    <col min="12280" max="12280" width="25.5546875" style="123" customWidth="1"/>
    <col min="12281" max="12281" width="16.88671875" style="123" customWidth="1"/>
    <col min="12282" max="12282" width="14.109375" style="123" customWidth="1"/>
    <col min="12283" max="12283" width="16.33203125" style="123" customWidth="1"/>
    <col min="12284" max="12284" width="15.5546875" style="123" customWidth="1"/>
    <col min="12285" max="12528" width="11.44140625" style="123"/>
    <col min="12529" max="12529" width="12.33203125" style="123" customWidth="1"/>
    <col min="12530" max="12530" width="43.5546875" style="123" customWidth="1"/>
    <col min="12531" max="12532" width="16.6640625" style="123" customWidth="1"/>
    <col min="12533" max="12533" width="17.5546875" style="123" customWidth="1"/>
    <col min="12534" max="12534" width="15.6640625" style="123" customWidth="1"/>
    <col min="12535" max="12535" width="17.5546875" style="123" customWidth="1"/>
    <col min="12536" max="12536" width="25.5546875" style="123" customWidth="1"/>
    <col min="12537" max="12537" width="16.88671875" style="123" customWidth="1"/>
    <col min="12538" max="12538" width="14.109375" style="123" customWidth="1"/>
    <col min="12539" max="12539" width="16.33203125" style="123" customWidth="1"/>
    <col min="12540" max="12540" width="15.5546875" style="123" customWidth="1"/>
    <col min="12541" max="12784" width="11.44140625" style="123"/>
    <col min="12785" max="12785" width="12.33203125" style="123" customWidth="1"/>
    <col min="12786" max="12786" width="43.5546875" style="123" customWidth="1"/>
    <col min="12787" max="12788" width="16.6640625" style="123" customWidth="1"/>
    <col min="12789" max="12789" width="17.5546875" style="123" customWidth="1"/>
    <col min="12790" max="12790" width="15.6640625" style="123" customWidth="1"/>
    <col min="12791" max="12791" width="17.5546875" style="123" customWidth="1"/>
    <col min="12792" max="12792" width="25.5546875" style="123" customWidth="1"/>
    <col min="12793" max="12793" width="16.88671875" style="123" customWidth="1"/>
    <col min="12794" max="12794" width="14.109375" style="123" customWidth="1"/>
    <col min="12795" max="12795" width="16.33203125" style="123" customWidth="1"/>
    <col min="12796" max="12796" width="15.5546875" style="123" customWidth="1"/>
    <col min="12797" max="13040" width="11.44140625" style="123"/>
    <col min="13041" max="13041" width="12.33203125" style="123" customWidth="1"/>
    <col min="13042" max="13042" width="43.5546875" style="123" customWidth="1"/>
    <col min="13043" max="13044" width="16.6640625" style="123" customWidth="1"/>
    <col min="13045" max="13045" width="17.5546875" style="123" customWidth="1"/>
    <col min="13046" max="13046" width="15.6640625" style="123" customWidth="1"/>
    <col min="13047" max="13047" width="17.5546875" style="123" customWidth="1"/>
    <col min="13048" max="13048" width="25.5546875" style="123" customWidth="1"/>
    <col min="13049" max="13049" width="16.88671875" style="123" customWidth="1"/>
    <col min="13050" max="13050" width="14.109375" style="123" customWidth="1"/>
    <col min="13051" max="13051" width="16.33203125" style="123" customWidth="1"/>
    <col min="13052" max="13052" width="15.5546875" style="123" customWidth="1"/>
    <col min="13053" max="13296" width="11.44140625" style="123"/>
    <col min="13297" max="13297" width="12.33203125" style="123" customWidth="1"/>
    <col min="13298" max="13298" width="43.5546875" style="123" customWidth="1"/>
    <col min="13299" max="13300" width="16.6640625" style="123" customWidth="1"/>
    <col min="13301" max="13301" width="17.5546875" style="123" customWidth="1"/>
    <col min="13302" max="13302" width="15.6640625" style="123" customWidth="1"/>
    <col min="13303" max="13303" width="17.5546875" style="123" customWidth="1"/>
    <col min="13304" max="13304" width="25.5546875" style="123" customWidth="1"/>
    <col min="13305" max="13305" width="16.88671875" style="123" customWidth="1"/>
    <col min="13306" max="13306" width="14.109375" style="123" customWidth="1"/>
    <col min="13307" max="13307" width="16.33203125" style="123" customWidth="1"/>
    <col min="13308" max="13308" width="15.5546875" style="123" customWidth="1"/>
    <col min="13309" max="13552" width="11.44140625" style="123"/>
    <col min="13553" max="13553" width="12.33203125" style="123" customWidth="1"/>
    <col min="13554" max="13554" width="43.5546875" style="123" customWidth="1"/>
    <col min="13555" max="13556" width="16.6640625" style="123" customWidth="1"/>
    <col min="13557" max="13557" width="17.5546875" style="123" customWidth="1"/>
    <col min="13558" max="13558" width="15.6640625" style="123" customWidth="1"/>
    <col min="13559" max="13559" width="17.5546875" style="123" customWidth="1"/>
    <col min="13560" max="13560" width="25.5546875" style="123" customWidth="1"/>
    <col min="13561" max="13561" width="16.88671875" style="123" customWidth="1"/>
    <col min="13562" max="13562" width="14.109375" style="123" customWidth="1"/>
    <col min="13563" max="13563" width="16.33203125" style="123" customWidth="1"/>
    <col min="13564" max="13564" width="15.5546875" style="123" customWidth="1"/>
    <col min="13565" max="13808" width="11.44140625" style="123"/>
    <col min="13809" max="13809" width="12.33203125" style="123" customWidth="1"/>
    <col min="13810" max="13810" width="43.5546875" style="123" customWidth="1"/>
    <col min="13811" max="13812" width="16.6640625" style="123" customWidth="1"/>
    <col min="13813" max="13813" width="17.5546875" style="123" customWidth="1"/>
    <col min="13814" max="13814" width="15.6640625" style="123" customWidth="1"/>
    <col min="13815" max="13815" width="17.5546875" style="123" customWidth="1"/>
    <col min="13816" max="13816" width="25.5546875" style="123" customWidth="1"/>
    <col min="13817" max="13817" width="16.88671875" style="123" customWidth="1"/>
    <col min="13818" max="13818" width="14.109375" style="123" customWidth="1"/>
    <col min="13819" max="13819" width="16.33203125" style="123" customWidth="1"/>
    <col min="13820" max="13820" width="15.5546875" style="123" customWidth="1"/>
    <col min="13821" max="14064" width="11.44140625" style="123"/>
    <col min="14065" max="14065" width="12.33203125" style="123" customWidth="1"/>
    <col min="14066" max="14066" width="43.5546875" style="123" customWidth="1"/>
    <col min="14067" max="14068" width="16.6640625" style="123" customWidth="1"/>
    <col min="14069" max="14069" width="17.5546875" style="123" customWidth="1"/>
    <col min="14070" max="14070" width="15.6640625" style="123" customWidth="1"/>
    <col min="14071" max="14071" width="17.5546875" style="123" customWidth="1"/>
    <col min="14072" max="14072" width="25.5546875" style="123" customWidth="1"/>
    <col min="14073" max="14073" width="16.88671875" style="123" customWidth="1"/>
    <col min="14074" max="14074" width="14.109375" style="123" customWidth="1"/>
    <col min="14075" max="14075" width="16.33203125" style="123" customWidth="1"/>
    <col min="14076" max="14076" width="15.5546875" style="123" customWidth="1"/>
    <col min="14077" max="14320" width="11.44140625" style="123"/>
    <col min="14321" max="14321" width="12.33203125" style="123" customWidth="1"/>
    <col min="14322" max="14322" width="43.5546875" style="123" customWidth="1"/>
    <col min="14323" max="14324" width="16.6640625" style="123" customWidth="1"/>
    <col min="14325" max="14325" width="17.5546875" style="123" customWidth="1"/>
    <col min="14326" max="14326" width="15.6640625" style="123" customWidth="1"/>
    <col min="14327" max="14327" width="17.5546875" style="123" customWidth="1"/>
    <col min="14328" max="14328" width="25.5546875" style="123" customWidth="1"/>
    <col min="14329" max="14329" width="16.88671875" style="123" customWidth="1"/>
    <col min="14330" max="14330" width="14.109375" style="123" customWidth="1"/>
    <col min="14331" max="14331" width="16.33203125" style="123" customWidth="1"/>
    <col min="14332" max="14332" width="15.5546875" style="123" customWidth="1"/>
    <col min="14333" max="14576" width="11.44140625" style="123"/>
    <col min="14577" max="14577" width="12.33203125" style="123" customWidth="1"/>
    <col min="14578" max="14578" width="43.5546875" style="123" customWidth="1"/>
    <col min="14579" max="14580" width="16.6640625" style="123" customWidth="1"/>
    <col min="14581" max="14581" width="17.5546875" style="123" customWidth="1"/>
    <col min="14582" max="14582" width="15.6640625" style="123" customWidth="1"/>
    <col min="14583" max="14583" width="17.5546875" style="123" customWidth="1"/>
    <col min="14584" max="14584" width="25.5546875" style="123" customWidth="1"/>
    <col min="14585" max="14585" width="16.88671875" style="123" customWidth="1"/>
    <col min="14586" max="14586" width="14.109375" style="123" customWidth="1"/>
    <col min="14587" max="14587" width="16.33203125" style="123" customWidth="1"/>
    <col min="14588" max="14588" width="15.5546875" style="123" customWidth="1"/>
    <col min="14589" max="14832" width="11.44140625" style="123"/>
    <col min="14833" max="14833" width="12.33203125" style="123" customWidth="1"/>
    <col min="14834" max="14834" width="43.5546875" style="123" customWidth="1"/>
    <col min="14835" max="14836" width="16.6640625" style="123" customWidth="1"/>
    <col min="14837" max="14837" width="17.5546875" style="123" customWidth="1"/>
    <col min="14838" max="14838" width="15.6640625" style="123" customWidth="1"/>
    <col min="14839" max="14839" width="17.5546875" style="123" customWidth="1"/>
    <col min="14840" max="14840" width="25.5546875" style="123" customWidth="1"/>
    <col min="14841" max="14841" width="16.88671875" style="123" customWidth="1"/>
    <col min="14842" max="14842" width="14.109375" style="123" customWidth="1"/>
    <col min="14843" max="14843" width="16.33203125" style="123" customWidth="1"/>
    <col min="14844" max="14844" width="15.5546875" style="123" customWidth="1"/>
    <col min="14845" max="15088" width="11.44140625" style="123"/>
    <col min="15089" max="15089" width="12.33203125" style="123" customWidth="1"/>
    <col min="15090" max="15090" width="43.5546875" style="123" customWidth="1"/>
    <col min="15091" max="15092" width="16.6640625" style="123" customWidth="1"/>
    <col min="15093" max="15093" width="17.5546875" style="123" customWidth="1"/>
    <col min="15094" max="15094" width="15.6640625" style="123" customWidth="1"/>
    <col min="15095" max="15095" width="17.5546875" style="123" customWidth="1"/>
    <col min="15096" max="15096" width="25.5546875" style="123" customWidth="1"/>
    <col min="15097" max="15097" width="16.88671875" style="123" customWidth="1"/>
    <col min="15098" max="15098" width="14.109375" style="123" customWidth="1"/>
    <col min="15099" max="15099" width="16.33203125" style="123" customWidth="1"/>
    <col min="15100" max="15100" width="15.5546875" style="123" customWidth="1"/>
    <col min="15101" max="15344" width="11.44140625" style="123"/>
    <col min="15345" max="15345" width="12.33203125" style="123" customWidth="1"/>
    <col min="15346" max="15346" width="43.5546875" style="123" customWidth="1"/>
    <col min="15347" max="15348" width="16.6640625" style="123" customWidth="1"/>
    <col min="15349" max="15349" width="17.5546875" style="123" customWidth="1"/>
    <col min="15350" max="15350" width="15.6640625" style="123" customWidth="1"/>
    <col min="15351" max="15351" width="17.5546875" style="123" customWidth="1"/>
    <col min="15352" max="15352" width="25.5546875" style="123" customWidth="1"/>
    <col min="15353" max="15353" width="16.88671875" style="123" customWidth="1"/>
    <col min="15354" max="15354" width="14.109375" style="123" customWidth="1"/>
    <col min="15355" max="15355" width="16.33203125" style="123" customWidth="1"/>
    <col min="15356" max="15356" width="15.5546875" style="123" customWidth="1"/>
    <col min="15357" max="15600" width="11.44140625" style="123"/>
    <col min="15601" max="15601" width="12.33203125" style="123" customWidth="1"/>
    <col min="15602" max="15602" width="43.5546875" style="123" customWidth="1"/>
    <col min="15603" max="15604" width="16.6640625" style="123" customWidth="1"/>
    <col min="15605" max="15605" width="17.5546875" style="123" customWidth="1"/>
    <col min="15606" max="15606" width="15.6640625" style="123" customWidth="1"/>
    <col min="15607" max="15607" width="17.5546875" style="123" customWidth="1"/>
    <col min="15608" max="15608" width="25.5546875" style="123" customWidth="1"/>
    <col min="15609" max="15609" width="16.88671875" style="123" customWidth="1"/>
    <col min="15610" max="15610" width="14.109375" style="123" customWidth="1"/>
    <col min="15611" max="15611" width="16.33203125" style="123" customWidth="1"/>
    <col min="15612" max="15612" width="15.5546875" style="123" customWidth="1"/>
    <col min="15613" max="15856" width="11.44140625" style="123"/>
    <col min="15857" max="15857" width="12.33203125" style="123" customWidth="1"/>
    <col min="15858" max="15858" width="43.5546875" style="123" customWidth="1"/>
    <col min="15859" max="15860" width="16.6640625" style="123" customWidth="1"/>
    <col min="15861" max="15861" width="17.5546875" style="123" customWidth="1"/>
    <col min="15862" max="15862" width="15.6640625" style="123" customWidth="1"/>
    <col min="15863" max="15863" width="17.5546875" style="123" customWidth="1"/>
    <col min="15864" max="15864" width="25.5546875" style="123" customWidth="1"/>
    <col min="15865" max="15865" width="16.88671875" style="123" customWidth="1"/>
    <col min="15866" max="15866" width="14.109375" style="123" customWidth="1"/>
    <col min="15867" max="15867" width="16.33203125" style="123" customWidth="1"/>
    <col min="15868" max="15868" width="15.5546875" style="123" customWidth="1"/>
    <col min="15869" max="16112" width="11.44140625" style="123"/>
    <col min="16113" max="16113" width="12.33203125" style="123" customWidth="1"/>
    <col min="16114" max="16114" width="43.5546875" style="123" customWidth="1"/>
    <col min="16115" max="16116" width="16.6640625" style="123" customWidth="1"/>
    <col min="16117" max="16117" width="17.5546875" style="123" customWidth="1"/>
    <col min="16118" max="16118" width="15.6640625" style="123" customWidth="1"/>
    <col min="16119" max="16119" width="17.5546875" style="123" customWidth="1"/>
    <col min="16120" max="16120" width="25.5546875" style="123" customWidth="1"/>
    <col min="16121" max="16121" width="16.88671875" style="123" customWidth="1"/>
    <col min="16122" max="16122" width="14.109375" style="123" customWidth="1"/>
    <col min="16123" max="16123" width="16.33203125" style="123" customWidth="1"/>
    <col min="16124" max="16124" width="15.5546875" style="123" customWidth="1"/>
    <col min="16125" max="16384" width="11.44140625" style="123"/>
  </cols>
  <sheetData>
    <row r="2" spans="1:14" ht="18" thickBot="1" x14ac:dyDescent="0.3">
      <c r="C2" s="3" t="s">
        <v>0</v>
      </c>
      <c r="D2" s="809" t="s">
        <v>1</v>
      </c>
      <c r="E2" s="809"/>
      <c r="F2" s="4"/>
      <c r="G2" s="4"/>
      <c r="H2" s="5"/>
      <c r="I2" s="6"/>
      <c r="J2" s="6"/>
    </row>
    <row r="3" spans="1:14" ht="18" customHeight="1" thickBot="1" x14ac:dyDescent="0.3">
      <c r="C3" s="9" t="s">
        <v>2</v>
      </c>
      <c r="D3" s="810" t="s">
        <v>3</v>
      </c>
      <c r="E3" s="810"/>
      <c r="F3" s="10"/>
      <c r="G3" s="10"/>
      <c r="H3" s="11"/>
      <c r="I3" s="12"/>
      <c r="J3" s="12"/>
      <c r="K3" s="811" t="s">
        <v>4</v>
      </c>
      <c r="L3" s="812"/>
      <c r="M3" s="812"/>
      <c r="N3" s="813"/>
    </row>
    <row r="4" spans="1:14" ht="15" customHeight="1" thickBot="1" x14ac:dyDescent="0.3">
      <c r="C4" s="814" t="s">
        <v>5</v>
      </c>
      <c r="D4" s="815"/>
      <c r="E4" s="815"/>
      <c r="F4" s="815"/>
      <c r="G4" s="815"/>
      <c r="H4" s="815"/>
      <c r="I4" s="816"/>
      <c r="J4" s="13"/>
      <c r="K4" s="817" t="s">
        <v>6</v>
      </c>
      <c r="L4" s="818"/>
      <c r="M4" s="817" t="s">
        <v>7</v>
      </c>
      <c r="N4" s="818"/>
    </row>
    <row r="5" spans="1:14" ht="27" thickBot="1" x14ac:dyDescent="0.3">
      <c r="A5" s="14" t="s">
        <v>8</v>
      </c>
      <c r="B5" s="14" t="s">
        <v>9</v>
      </c>
      <c r="C5" s="15" t="s">
        <v>10</v>
      </c>
      <c r="D5" s="16" t="s">
        <v>11</v>
      </c>
      <c r="E5" s="17" t="s">
        <v>12</v>
      </c>
      <c r="F5" s="17" t="s">
        <v>13</v>
      </c>
      <c r="G5" s="18" t="s">
        <v>14</v>
      </c>
      <c r="H5" s="19" t="s">
        <v>15</v>
      </c>
      <c r="I5" s="20" t="s">
        <v>16</v>
      </c>
      <c r="J5" s="20"/>
      <c r="K5" s="16" t="s">
        <v>17</v>
      </c>
      <c r="L5" s="21" t="s">
        <v>18</v>
      </c>
      <c r="M5" s="22" t="s">
        <v>19</v>
      </c>
      <c r="N5" s="23" t="s">
        <v>18</v>
      </c>
    </row>
    <row r="6" spans="1:14" ht="13.8" x14ac:dyDescent="0.25">
      <c r="A6" s="24"/>
      <c r="B6" s="24"/>
      <c r="C6" s="25" t="s">
        <v>20</v>
      </c>
      <c r="D6" s="26" t="s">
        <v>21</v>
      </c>
      <c r="E6" s="27">
        <v>0</v>
      </c>
      <c r="F6" s="27">
        <v>0</v>
      </c>
      <c r="G6" s="28">
        <v>1520537028</v>
      </c>
      <c r="H6" s="29">
        <f>+E6+F6+G6</f>
        <v>1520537028</v>
      </c>
      <c r="I6" s="30"/>
      <c r="J6" s="30"/>
      <c r="K6" s="31"/>
      <c r="L6" s="32"/>
      <c r="M6" s="33"/>
      <c r="N6" s="32"/>
    </row>
    <row r="7" spans="1:14" ht="13.8" x14ac:dyDescent="0.25">
      <c r="A7" s="24"/>
      <c r="B7" s="24"/>
      <c r="C7" s="34" t="s">
        <v>22</v>
      </c>
      <c r="D7" s="35" t="s">
        <v>23</v>
      </c>
      <c r="E7" s="36">
        <v>0</v>
      </c>
      <c r="F7" s="36">
        <v>0</v>
      </c>
      <c r="G7" s="37">
        <v>10000000</v>
      </c>
      <c r="H7" s="38">
        <f t="shared" ref="H7:H71" si="0">+E7+F7+G7</f>
        <v>10000000</v>
      </c>
      <c r="I7" s="39"/>
      <c r="J7" s="39"/>
      <c r="K7" s="31"/>
      <c r="L7" s="32"/>
      <c r="M7" s="33"/>
      <c r="N7" s="32"/>
    </row>
    <row r="8" spans="1:14" ht="13.8" x14ac:dyDescent="0.25">
      <c r="A8" s="24"/>
      <c r="B8" s="24"/>
      <c r="C8" s="34" t="s">
        <v>24</v>
      </c>
      <c r="D8" s="35" t="s">
        <v>25</v>
      </c>
      <c r="E8" s="36">
        <v>0</v>
      </c>
      <c r="F8" s="36">
        <v>0</v>
      </c>
      <c r="G8" s="37">
        <v>32200000</v>
      </c>
      <c r="H8" s="38">
        <f t="shared" si="0"/>
        <v>32200000</v>
      </c>
      <c r="I8" s="39"/>
      <c r="J8" s="39"/>
      <c r="K8" s="31"/>
      <c r="L8" s="32"/>
      <c r="M8" s="33"/>
      <c r="N8" s="32"/>
    </row>
    <row r="9" spans="1:14" ht="13.8" x14ac:dyDescent="0.25">
      <c r="A9" s="24"/>
      <c r="B9" s="24"/>
      <c r="C9" s="34" t="s">
        <v>26</v>
      </c>
      <c r="D9" s="35" t="s">
        <v>27</v>
      </c>
      <c r="E9" s="36">
        <v>0</v>
      </c>
      <c r="F9" s="36">
        <v>0</v>
      </c>
      <c r="G9" s="37">
        <v>380800000</v>
      </c>
      <c r="H9" s="38">
        <f t="shared" si="0"/>
        <v>380800000</v>
      </c>
      <c r="I9" s="39"/>
      <c r="J9" s="39"/>
      <c r="K9" s="31"/>
      <c r="L9" s="32"/>
      <c r="M9" s="33"/>
      <c r="N9" s="32"/>
    </row>
    <row r="10" spans="1:14" ht="13.8" x14ac:dyDescent="0.25">
      <c r="A10" s="24"/>
      <c r="B10" s="24"/>
      <c r="C10" s="34" t="s">
        <v>28</v>
      </c>
      <c r="D10" s="35" t="s">
        <v>29</v>
      </c>
      <c r="E10" s="36">
        <v>0</v>
      </c>
      <c r="F10" s="36">
        <v>0</v>
      </c>
      <c r="G10" s="37">
        <v>400205512</v>
      </c>
      <c r="H10" s="38">
        <f t="shared" si="0"/>
        <v>400205512</v>
      </c>
      <c r="I10" s="39"/>
      <c r="J10" s="39"/>
      <c r="K10" s="31"/>
      <c r="L10" s="32"/>
      <c r="M10" s="33"/>
      <c r="N10" s="32"/>
    </row>
    <row r="11" spans="1:14" ht="13.8" x14ac:dyDescent="0.25">
      <c r="A11" s="24"/>
      <c r="B11" s="24"/>
      <c r="C11" s="34" t="s">
        <v>30</v>
      </c>
      <c r="D11" s="35" t="s">
        <v>31</v>
      </c>
      <c r="E11" s="36">
        <v>0</v>
      </c>
      <c r="F11" s="36">
        <v>0</v>
      </c>
      <c r="G11" s="37">
        <v>219573435</v>
      </c>
      <c r="H11" s="38">
        <f t="shared" si="0"/>
        <v>219573435</v>
      </c>
      <c r="I11" s="39"/>
      <c r="J11" s="39"/>
      <c r="K11" s="31"/>
      <c r="L11" s="32"/>
      <c r="M11" s="33"/>
      <c r="N11" s="32"/>
    </row>
    <row r="12" spans="1:14" ht="13.8" x14ac:dyDescent="0.25">
      <c r="A12" s="24"/>
      <c r="B12" s="24"/>
      <c r="C12" s="34" t="s">
        <v>32</v>
      </c>
      <c r="D12" s="35" t="s">
        <v>33</v>
      </c>
      <c r="E12" s="36">
        <v>0</v>
      </c>
      <c r="F12" s="36">
        <v>0</v>
      </c>
      <c r="G12" s="37">
        <v>190478388</v>
      </c>
      <c r="H12" s="38">
        <f t="shared" si="0"/>
        <v>190478388</v>
      </c>
      <c r="I12" s="39"/>
      <c r="J12" s="39"/>
      <c r="K12" s="31"/>
      <c r="L12" s="32"/>
      <c r="M12" s="33"/>
      <c r="N12" s="32"/>
    </row>
    <row r="13" spans="1:14" ht="13.8" x14ac:dyDescent="0.25">
      <c r="A13" s="24"/>
      <c r="B13" s="24"/>
      <c r="C13" s="34" t="s">
        <v>34</v>
      </c>
      <c r="D13" s="35" t="s">
        <v>35</v>
      </c>
      <c r="E13" s="36">
        <v>0</v>
      </c>
      <c r="F13" s="36">
        <v>0</v>
      </c>
      <c r="G13" s="37">
        <v>100300000</v>
      </c>
      <c r="H13" s="38">
        <f t="shared" si="0"/>
        <v>100300000</v>
      </c>
      <c r="I13" s="39"/>
      <c r="J13" s="39"/>
      <c r="K13" s="31"/>
      <c r="L13" s="32"/>
      <c r="M13" s="33"/>
      <c r="N13" s="32"/>
    </row>
    <row r="14" spans="1:14" ht="79.2" x14ac:dyDescent="0.25">
      <c r="A14" s="24"/>
      <c r="B14" s="24"/>
      <c r="C14" s="34" t="s">
        <v>36</v>
      </c>
      <c r="D14" s="40" t="s">
        <v>37</v>
      </c>
      <c r="E14" s="41">
        <v>0</v>
      </c>
      <c r="F14" s="41">
        <v>0</v>
      </c>
      <c r="G14" s="37">
        <v>243693186</v>
      </c>
      <c r="H14" s="38">
        <f t="shared" si="0"/>
        <v>243693186</v>
      </c>
      <c r="I14" s="42" t="s">
        <v>38</v>
      </c>
      <c r="J14" s="42"/>
      <c r="K14" s="31"/>
      <c r="L14" s="32"/>
      <c r="M14" s="33"/>
      <c r="N14" s="32"/>
    </row>
    <row r="15" spans="1:14" ht="39.6" x14ac:dyDescent="0.25">
      <c r="A15" s="24"/>
      <c r="B15" s="24"/>
      <c r="C15" s="34" t="s">
        <v>39</v>
      </c>
      <c r="D15" s="43" t="s">
        <v>40</v>
      </c>
      <c r="E15" s="44">
        <v>0</v>
      </c>
      <c r="F15" s="44">
        <v>0</v>
      </c>
      <c r="G15" s="37">
        <v>13172605</v>
      </c>
      <c r="H15" s="38">
        <f t="shared" si="0"/>
        <v>13172605</v>
      </c>
      <c r="I15" s="42" t="s">
        <v>41</v>
      </c>
      <c r="J15" s="42"/>
      <c r="K15" s="31"/>
      <c r="L15" s="32"/>
      <c r="M15" s="33"/>
      <c r="N15" s="32"/>
    </row>
    <row r="16" spans="1:14" ht="79.2" x14ac:dyDescent="0.25">
      <c r="A16" s="24"/>
      <c r="B16" s="24"/>
      <c r="C16" s="34" t="s">
        <v>42</v>
      </c>
      <c r="D16" s="40" t="s">
        <v>43</v>
      </c>
      <c r="E16" s="41">
        <v>0</v>
      </c>
      <c r="F16" s="41">
        <v>0</v>
      </c>
      <c r="G16" s="37">
        <v>142791035</v>
      </c>
      <c r="H16" s="38">
        <f t="shared" si="0"/>
        <v>142791035</v>
      </c>
      <c r="I16" s="42" t="s">
        <v>44</v>
      </c>
      <c r="J16" s="42"/>
      <c r="K16" s="31"/>
      <c r="L16" s="32"/>
      <c r="M16" s="33"/>
      <c r="N16" s="32"/>
    </row>
    <row r="17" spans="1:14" ht="52.8" x14ac:dyDescent="0.25">
      <c r="A17" s="24"/>
      <c r="B17" s="24"/>
      <c r="C17" s="34" t="s">
        <v>45</v>
      </c>
      <c r="D17" s="40" t="s">
        <v>46</v>
      </c>
      <c r="E17" s="41">
        <v>0</v>
      </c>
      <c r="F17" s="41">
        <v>0</v>
      </c>
      <c r="G17" s="37">
        <v>79035628</v>
      </c>
      <c r="H17" s="38">
        <f t="shared" si="0"/>
        <v>79035628</v>
      </c>
      <c r="I17" s="42" t="s">
        <v>47</v>
      </c>
      <c r="J17" s="42"/>
      <c r="K17" s="31"/>
      <c r="L17" s="32"/>
      <c r="M17" s="33"/>
      <c r="N17" s="32"/>
    </row>
    <row r="18" spans="1:14" ht="66" x14ac:dyDescent="0.25">
      <c r="A18" s="24"/>
      <c r="B18" s="24"/>
      <c r="C18" s="34" t="s">
        <v>48</v>
      </c>
      <c r="D18" s="40" t="s">
        <v>49</v>
      </c>
      <c r="E18" s="41">
        <v>0</v>
      </c>
      <c r="F18" s="41">
        <v>0</v>
      </c>
      <c r="G18" s="37">
        <v>39517814</v>
      </c>
      <c r="H18" s="38">
        <f t="shared" si="0"/>
        <v>39517814</v>
      </c>
      <c r="I18" s="42" t="s">
        <v>50</v>
      </c>
      <c r="J18" s="42"/>
      <c r="K18" s="31"/>
      <c r="L18" s="32"/>
      <c r="M18" s="33"/>
      <c r="N18" s="32"/>
    </row>
    <row r="19" spans="1:14" ht="66" x14ac:dyDescent="0.25">
      <c r="A19" s="24"/>
      <c r="B19" s="24"/>
      <c r="C19" s="34" t="s">
        <v>51</v>
      </c>
      <c r="D19" s="40" t="s">
        <v>52</v>
      </c>
      <c r="E19" s="41">
        <v>0</v>
      </c>
      <c r="F19" s="41">
        <v>0</v>
      </c>
      <c r="G19" s="37">
        <v>85000000</v>
      </c>
      <c r="H19" s="38">
        <f t="shared" si="0"/>
        <v>85000000</v>
      </c>
      <c r="I19" s="42" t="s">
        <v>53</v>
      </c>
      <c r="J19" s="42"/>
      <c r="K19" s="31"/>
      <c r="L19" s="32"/>
      <c r="M19" s="33"/>
      <c r="N19" s="32"/>
    </row>
    <row r="20" spans="1:14" ht="13.8" hidden="1" x14ac:dyDescent="0.25">
      <c r="A20" s="2">
        <v>1</v>
      </c>
      <c r="B20" s="45" t="s">
        <v>54</v>
      </c>
      <c r="C20" s="34" t="s">
        <v>55</v>
      </c>
      <c r="D20" s="46" t="s">
        <v>56</v>
      </c>
      <c r="E20" s="47">
        <v>0</v>
      </c>
      <c r="F20" s="47">
        <v>0</v>
      </c>
      <c r="G20" s="48">
        <v>0</v>
      </c>
      <c r="H20" s="38">
        <f t="shared" si="0"/>
        <v>0</v>
      </c>
      <c r="I20" s="49"/>
      <c r="J20" s="49"/>
      <c r="K20" s="31"/>
      <c r="L20" s="32"/>
      <c r="M20" s="33" t="s">
        <v>57</v>
      </c>
      <c r="N20" s="32"/>
    </row>
    <row r="21" spans="1:14" ht="13.8" hidden="1" x14ac:dyDescent="0.25">
      <c r="A21" s="2">
        <v>1</v>
      </c>
      <c r="B21" s="45" t="s">
        <v>54</v>
      </c>
      <c r="C21" s="34" t="s">
        <v>58</v>
      </c>
      <c r="D21" s="46" t="s">
        <v>59</v>
      </c>
      <c r="E21" s="47">
        <v>0</v>
      </c>
      <c r="F21" s="47">
        <v>0</v>
      </c>
      <c r="G21" s="48">
        <v>0</v>
      </c>
      <c r="H21" s="38">
        <f t="shared" si="0"/>
        <v>0</v>
      </c>
      <c r="I21" s="49"/>
      <c r="J21" s="49"/>
      <c r="K21" s="31"/>
      <c r="L21" s="32"/>
      <c r="M21" s="33" t="s">
        <v>57</v>
      </c>
      <c r="N21" s="32"/>
    </row>
    <row r="22" spans="1:14" ht="63" x14ac:dyDescent="0.25">
      <c r="A22" s="2">
        <v>1</v>
      </c>
      <c r="B22" s="45" t="s">
        <v>54</v>
      </c>
      <c r="C22" s="34" t="s">
        <v>60</v>
      </c>
      <c r="D22" s="46" t="s">
        <v>61</v>
      </c>
      <c r="E22" s="47">
        <v>0</v>
      </c>
      <c r="F22" s="47">
        <v>0</v>
      </c>
      <c r="G22" s="48">
        <v>18645356</v>
      </c>
      <c r="H22" s="38">
        <f t="shared" si="0"/>
        <v>18645356</v>
      </c>
      <c r="I22" s="49"/>
      <c r="J22" s="49"/>
      <c r="K22" s="31"/>
      <c r="L22" s="32"/>
      <c r="M22" s="33" t="s">
        <v>62</v>
      </c>
      <c r="N22" s="32" t="s">
        <v>63</v>
      </c>
    </row>
    <row r="23" spans="1:14" ht="13.8" hidden="1" x14ac:dyDescent="0.25">
      <c r="A23" s="2">
        <v>1</v>
      </c>
      <c r="B23" s="45" t="s">
        <v>54</v>
      </c>
      <c r="C23" s="34" t="s">
        <v>64</v>
      </c>
      <c r="D23" s="46" t="s">
        <v>65</v>
      </c>
      <c r="E23" s="47">
        <v>0</v>
      </c>
      <c r="F23" s="47">
        <v>0</v>
      </c>
      <c r="G23" s="48">
        <v>0</v>
      </c>
      <c r="H23" s="38">
        <f t="shared" si="0"/>
        <v>0</v>
      </c>
      <c r="I23" s="49"/>
      <c r="J23" s="49"/>
      <c r="K23" s="31"/>
      <c r="L23" s="32"/>
      <c r="M23" s="33" t="s">
        <v>57</v>
      </c>
      <c r="N23" s="32"/>
    </row>
    <row r="24" spans="1:14" ht="13.8" hidden="1" x14ac:dyDescent="0.25">
      <c r="A24" s="2">
        <v>1</v>
      </c>
      <c r="B24" s="45" t="s">
        <v>54</v>
      </c>
      <c r="C24" s="34" t="s">
        <v>66</v>
      </c>
      <c r="D24" s="46" t="s">
        <v>67</v>
      </c>
      <c r="E24" s="47">
        <v>0</v>
      </c>
      <c r="F24" s="47">
        <v>0</v>
      </c>
      <c r="G24" s="48">
        <v>0</v>
      </c>
      <c r="H24" s="38">
        <f t="shared" si="0"/>
        <v>0</v>
      </c>
      <c r="I24" s="49"/>
      <c r="J24" s="49"/>
      <c r="K24" s="31"/>
      <c r="L24" s="32"/>
      <c r="M24" s="33" t="s">
        <v>57</v>
      </c>
      <c r="N24" s="32"/>
    </row>
    <row r="25" spans="1:14" ht="13.8" x14ac:dyDescent="0.25">
      <c r="A25" s="2">
        <v>1</v>
      </c>
      <c r="B25" s="45" t="s">
        <v>68</v>
      </c>
      <c r="C25" s="34" t="s">
        <v>69</v>
      </c>
      <c r="D25" s="46" t="s">
        <v>70</v>
      </c>
      <c r="E25" s="47">
        <v>0</v>
      </c>
      <c r="F25" s="47">
        <v>0</v>
      </c>
      <c r="G25" s="48">
        <v>30000000</v>
      </c>
      <c r="H25" s="38">
        <f t="shared" si="0"/>
        <v>30000000</v>
      </c>
      <c r="I25" s="49"/>
      <c r="J25" s="49"/>
      <c r="K25" s="31"/>
      <c r="L25" s="32"/>
      <c r="M25" s="33"/>
      <c r="N25" s="32"/>
    </row>
    <row r="26" spans="1:14" ht="13.8" x14ac:dyDescent="0.25">
      <c r="A26" s="2">
        <v>1</v>
      </c>
      <c r="B26" s="45" t="s">
        <v>68</v>
      </c>
      <c r="C26" s="34" t="s">
        <v>71</v>
      </c>
      <c r="D26" s="46" t="s">
        <v>72</v>
      </c>
      <c r="E26" s="47">
        <v>0</v>
      </c>
      <c r="F26" s="47">
        <v>0</v>
      </c>
      <c r="G26" s="48">
        <v>40000000</v>
      </c>
      <c r="H26" s="38">
        <f t="shared" si="0"/>
        <v>40000000</v>
      </c>
      <c r="I26" s="49"/>
      <c r="J26" s="49"/>
      <c r="K26" s="31"/>
      <c r="L26" s="32"/>
      <c r="M26" s="33"/>
      <c r="N26" s="32"/>
    </row>
    <row r="27" spans="1:14" ht="13.8" hidden="1" x14ac:dyDescent="0.25">
      <c r="A27" s="2">
        <v>1</v>
      </c>
      <c r="B27" s="45" t="s">
        <v>68</v>
      </c>
      <c r="C27" s="34" t="s">
        <v>73</v>
      </c>
      <c r="D27" s="46" t="s">
        <v>74</v>
      </c>
      <c r="E27" s="47">
        <v>0</v>
      </c>
      <c r="F27" s="47">
        <v>0</v>
      </c>
      <c r="G27" s="48">
        <v>0</v>
      </c>
      <c r="H27" s="38">
        <f t="shared" si="0"/>
        <v>0</v>
      </c>
      <c r="I27" s="49"/>
      <c r="J27" s="49"/>
      <c r="K27" s="31"/>
      <c r="L27" s="32"/>
      <c r="M27" s="33"/>
      <c r="N27" s="32"/>
    </row>
    <row r="28" spans="1:14" ht="75.599999999999994" x14ac:dyDescent="0.25">
      <c r="A28" s="2">
        <v>1</v>
      </c>
      <c r="B28" s="45" t="s">
        <v>68</v>
      </c>
      <c r="C28" s="34" t="s">
        <v>75</v>
      </c>
      <c r="D28" s="46" t="s">
        <v>76</v>
      </c>
      <c r="E28" s="47">
        <v>0</v>
      </c>
      <c r="F28" s="47">
        <v>0</v>
      </c>
      <c r="G28" s="48">
        <v>73475051</v>
      </c>
      <c r="H28" s="38">
        <f t="shared" si="0"/>
        <v>73475051</v>
      </c>
      <c r="I28" s="49"/>
      <c r="J28" s="49"/>
      <c r="K28" s="31"/>
      <c r="L28" s="32"/>
      <c r="M28" s="33" t="s">
        <v>77</v>
      </c>
      <c r="N28" s="32" t="s">
        <v>78</v>
      </c>
    </row>
    <row r="29" spans="1:14" ht="121.2" customHeight="1" x14ac:dyDescent="0.25">
      <c r="A29" s="2">
        <v>1</v>
      </c>
      <c r="B29" s="45" t="s">
        <v>68</v>
      </c>
      <c r="C29" s="34" t="s">
        <v>79</v>
      </c>
      <c r="D29" s="46" t="s">
        <v>80</v>
      </c>
      <c r="E29" s="47">
        <v>0</v>
      </c>
      <c r="F29" s="47">
        <v>0</v>
      </c>
      <c r="G29" s="48">
        <v>18330533</v>
      </c>
      <c r="H29" s="38">
        <f t="shared" si="0"/>
        <v>18330533</v>
      </c>
      <c r="I29" s="49"/>
      <c r="J29" s="49"/>
      <c r="K29" s="31"/>
      <c r="L29" s="32"/>
      <c r="M29" s="33" t="s">
        <v>81</v>
      </c>
      <c r="N29" s="32" t="s">
        <v>82</v>
      </c>
    </row>
    <row r="30" spans="1:14" ht="50.4" x14ac:dyDescent="0.25">
      <c r="A30" s="2">
        <v>1</v>
      </c>
      <c r="B30" s="45" t="s">
        <v>83</v>
      </c>
      <c r="C30" s="34" t="s">
        <v>84</v>
      </c>
      <c r="D30" s="50" t="s">
        <v>85</v>
      </c>
      <c r="E30" s="51">
        <v>0</v>
      </c>
      <c r="F30" s="51">
        <v>0</v>
      </c>
      <c r="G30" s="48">
        <v>14212330</v>
      </c>
      <c r="H30" s="38">
        <f t="shared" si="0"/>
        <v>14212330</v>
      </c>
      <c r="I30" s="52"/>
      <c r="J30" s="52"/>
      <c r="K30" s="31" t="s">
        <v>86</v>
      </c>
      <c r="L30" s="32" t="s">
        <v>87</v>
      </c>
      <c r="M30" s="33" t="s">
        <v>88</v>
      </c>
      <c r="N30" s="32" t="s">
        <v>89</v>
      </c>
    </row>
    <row r="31" spans="1:14" ht="138.6" x14ac:dyDescent="0.25">
      <c r="A31" s="2">
        <v>1</v>
      </c>
      <c r="B31" s="45" t="s">
        <v>83</v>
      </c>
      <c r="C31" s="34" t="s">
        <v>90</v>
      </c>
      <c r="D31" s="50" t="s">
        <v>91</v>
      </c>
      <c r="E31" s="51">
        <v>0</v>
      </c>
      <c r="F31" s="51">
        <v>0</v>
      </c>
      <c r="G31" s="48">
        <v>44000000</v>
      </c>
      <c r="H31" s="38">
        <f t="shared" si="0"/>
        <v>44000000</v>
      </c>
      <c r="I31" s="52"/>
      <c r="J31" s="52"/>
      <c r="K31" s="31" t="s">
        <v>86</v>
      </c>
      <c r="L31" s="32" t="s">
        <v>92</v>
      </c>
      <c r="M31" s="33"/>
      <c r="N31" s="32"/>
    </row>
    <row r="32" spans="1:14" ht="37.799999999999997" x14ac:dyDescent="0.25">
      <c r="A32" s="2">
        <v>1</v>
      </c>
      <c r="B32" s="45" t="s">
        <v>83</v>
      </c>
      <c r="C32" s="34" t="s">
        <v>93</v>
      </c>
      <c r="D32" s="50" t="s">
        <v>94</v>
      </c>
      <c r="E32" s="51">
        <v>0</v>
      </c>
      <c r="F32" s="51">
        <v>0</v>
      </c>
      <c r="G32" s="48">
        <v>350000</v>
      </c>
      <c r="H32" s="38">
        <f t="shared" si="0"/>
        <v>350000</v>
      </c>
      <c r="I32" s="52"/>
      <c r="J32" s="52"/>
      <c r="K32" s="31" t="s">
        <v>86</v>
      </c>
      <c r="L32" s="32" t="s">
        <v>95</v>
      </c>
      <c r="M32" s="33"/>
      <c r="N32" s="32"/>
    </row>
    <row r="33" spans="1:14" ht="13.8" hidden="1" x14ac:dyDescent="0.25">
      <c r="A33" s="2">
        <v>1</v>
      </c>
      <c r="B33" s="45" t="s">
        <v>83</v>
      </c>
      <c r="C33" s="34" t="s">
        <v>96</v>
      </c>
      <c r="D33" s="50" t="s">
        <v>97</v>
      </c>
      <c r="E33" s="51">
        <v>0</v>
      </c>
      <c r="F33" s="51">
        <v>0</v>
      </c>
      <c r="G33" s="48">
        <v>0</v>
      </c>
      <c r="H33" s="38">
        <f t="shared" si="0"/>
        <v>0</v>
      </c>
      <c r="I33" s="53"/>
      <c r="J33" s="53"/>
      <c r="K33" s="31"/>
      <c r="L33" s="32"/>
      <c r="M33" s="33"/>
      <c r="N33" s="32"/>
    </row>
    <row r="34" spans="1:14" ht="13.8" hidden="1" x14ac:dyDescent="0.25">
      <c r="A34" s="2">
        <v>1</v>
      </c>
      <c r="B34" s="45" t="s">
        <v>83</v>
      </c>
      <c r="C34" s="34" t="s">
        <v>98</v>
      </c>
      <c r="D34" s="50" t="s">
        <v>99</v>
      </c>
      <c r="E34" s="51">
        <v>0</v>
      </c>
      <c r="F34" s="51">
        <v>0</v>
      </c>
      <c r="G34" s="48">
        <v>0</v>
      </c>
      <c r="H34" s="38">
        <f t="shared" si="0"/>
        <v>0</v>
      </c>
      <c r="I34" s="53"/>
      <c r="J34" s="53"/>
      <c r="K34" s="31"/>
      <c r="L34" s="32"/>
      <c r="M34" s="33"/>
      <c r="N34" s="32"/>
    </row>
    <row r="35" spans="1:14" ht="75.599999999999994" x14ac:dyDescent="0.25">
      <c r="A35" s="2">
        <v>1</v>
      </c>
      <c r="B35" s="45" t="s">
        <v>83</v>
      </c>
      <c r="C35" s="34" t="s">
        <v>100</v>
      </c>
      <c r="D35" s="54" t="s">
        <v>101</v>
      </c>
      <c r="E35" s="51">
        <v>0</v>
      </c>
      <c r="F35" s="51">
        <v>0</v>
      </c>
      <c r="G35" s="55">
        <v>22447434</v>
      </c>
      <c r="H35" s="38">
        <f t="shared" si="0"/>
        <v>22447434</v>
      </c>
      <c r="I35" s="53"/>
      <c r="J35" s="53"/>
      <c r="K35" s="31"/>
      <c r="L35" s="32"/>
      <c r="M35" s="33" t="s">
        <v>102</v>
      </c>
      <c r="N35" s="32" t="s">
        <v>103</v>
      </c>
    </row>
    <row r="36" spans="1:14" ht="345" customHeight="1" x14ac:dyDescent="0.25">
      <c r="A36" s="2">
        <v>1</v>
      </c>
      <c r="B36" s="45" t="s">
        <v>83</v>
      </c>
      <c r="C36" s="34" t="s">
        <v>104</v>
      </c>
      <c r="D36" s="54" t="s">
        <v>105</v>
      </c>
      <c r="E36" s="51">
        <v>0</v>
      </c>
      <c r="F36" s="51">
        <v>0</v>
      </c>
      <c r="G36" s="48">
        <v>186047749</v>
      </c>
      <c r="H36" s="38">
        <f t="shared" si="0"/>
        <v>186047749</v>
      </c>
      <c r="I36" s="52"/>
      <c r="J36" s="52"/>
      <c r="K36" s="31" t="s">
        <v>86</v>
      </c>
      <c r="L36" s="32" t="s">
        <v>106</v>
      </c>
      <c r="M36" s="56" t="s">
        <v>107</v>
      </c>
      <c r="N36" s="32" t="s">
        <v>108</v>
      </c>
    </row>
    <row r="37" spans="1:14" ht="13.8" hidden="1" x14ac:dyDescent="0.25">
      <c r="A37" s="2">
        <v>1</v>
      </c>
      <c r="B37" s="45" t="s">
        <v>109</v>
      </c>
      <c r="C37" s="34" t="s">
        <v>110</v>
      </c>
      <c r="D37" s="50" t="s">
        <v>111</v>
      </c>
      <c r="E37" s="51">
        <v>0</v>
      </c>
      <c r="F37" s="51">
        <v>0</v>
      </c>
      <c r="G37" s="57">
        <v>0</v>
      </c>
      <c r="H37" s="38">
        <f t="shared" si="0"/>
        <v>0</v>
      </c>
      <c r="I37" s="53"/>
      <c r="J37" s="53"/>
      <c r="K37" s="31"/>
      <c r="L37" s="32"/>
      <c r="M37" s="33"/>
      <c r="N37" s="32"/>
    </row>
    <row r="38" spans="1:14" ht="13.8" hidden="1" x14ac:dyDescent="0.25">
      <c r="A38" s="2">
        <v>1</v>
      </c>
      <c r="B38" s="45" t="s">
        <v>109</v>
      </c>
      <c r="C38" s="34" t="s">
        <v>112</v>
      </c>
      <c r="D38" s="50" t="s">
        <v>113</v>
      </c>
      <c r="E38" s="51">
        <v>0</v>
      </c>
      <c r="F38" s="51">
        <v>0</v>
      </c>
      <c r="G38" s="57">
        <v>0</v>
      </c>
      <c r="H38" s="38">
        <f t="shared" si="0"/>
        <v>0</v>
      </c>
      <c r="I38" s="53"/>
      <c r="J38" s="53"/>
      <c r="K38" s="31"/>
      <c r="L38" s="32"/>
      <c r="M38" s="33"/>
      <c r="N38" s="32"/>
    </row>
    <row r="39" spans="1:14" ht="13.8" hidden="1" x14ac:dyDescent="0.25">
      <c r="A39" s="2">
        <v>1</v>
      </c>
      <c r="B39" s="45" t="s">
        <v>109</v>
      </c>
      <c r="C39" s="34" t="s">
        <v>114</v>
      </c>
      <c r="D39" s="50" t="s">
        <v>115</v>
      </c>
      <c r="E39" s="51">
        <v>0</v>
      </c>
      <c r="F39" s="51">
        <v>0</v>
      </c>
      <c r="G39" s="48">
        <v>0</v>
      </c>
      <c r="H39" s="38">
        <f t="shared" si="0"/>
        <v>0</v>
      </c>
      <c r="I39" s="53"/>
      <c r="J39" s="53"/>
      <c r="K39" s="31"/>
      <c r="L39" s="32"/>
      <c r="M39" s="33"/>
      <c r="N39" s="32"/>
    </row>
    <row r="40" spans="1:14" ht="214.2" x14ac:dyDescent="0.25">
      <c r="A40" s="2">
        <v>1</v>
      </c>
      <c r="B40" s="45" t="s">
        <v>109</v>
      </c>
      <c r="C40" s="34" t="s">
        <v>116</v>
      </c>
      <c r="D40" s="50" t="s">
        <v>117</v>
      </c>
      <c r="E40" s="51">
        <v>0</v>
      </c>
      <c r="F40" s="51">
        <v>0</v>
      </c>
      <c r="G40" s="48">
        <v>206250000</v>
      </c>
      <c r="H40" s="38">
        <f t="shared" si="0"/>
        <v>206250000</v>
      </c>
      <c r="I40" s="53" t="s">
        <v>118</v>
      </c>
      <c r="J40" s="53"/>
      <c r="K40" s="31" t="s">
        <v>86</v>
      </c>
      <c r="L40" s="32" t="s">
        <v>119</v>
      </c>
      <c r="M40" s="33"/>
      <c r="N40" s="32"/>
    </row>
    <row r="41" spans="1:14" ht="66" x14ac:dyDescent="0.25">
      <c r="A41" s="2">
        <v>1</v>
      </c>
      <c r="B41" s="45" t="s">
        <v>109</v>
      </c>
      <c r="C41" s="34" t="s">
        <v>120</v>
      </c>
      <c r="D41" s="50" t="s">
        <v>121</v>
      </c>
      <c r="E41" s="51">
        <v>0</v>
      </c>
      <c r="F41" s="51">
        <v>0</v>
      </c>
      <c r="G41" s="48">
        <v>8508900</v>
      </c>
      <c r="H41" s="38">
        <f t="shared" si="0"/>
        <v>8508900</v>
      </c>
      <c r="I41" s="52" t="s">
        <v>122</v>
      </c>
      <c r="J41" s="52"/>
      <c r="K41" s="31" t="s">
        <v>86</v>
      </c>
      <c r="L41" s="58" t="s">
        <v>123</v>
      </c>
      <c r="M41" s="33" t="s">
        <v>124</v>
      </c>
      <c r="N41" s="32" t="s">
        <v>125</v>
      </c>
    </row>
    <row r="42" spans="1:14" ht="226.8" x14ac:dyDescent="0.25">
      <c r="A42" s="2">
        <v>1</v>
      </c>
      <c r="B42" s="45" t="s">
        <v>109</v>
      </c>
      <c r="C42" s="34" t="s">
        <v>126</v>
      </c>
      <c r="D42" s="50" t="s">
        <v>127</v>
      </c>
      <c r="E42" s="51">
        <v>0</v>
      </c>
      <c r="F42" s="51">
        <v>0</v>
      </c>
      <c r="G42" s="48">
        <v>600188263</v>
      </c>
      <c r="H42" s="38">
        <f t="shared" si="0"/>
        <v>600188263</v>
      </c>
      <c r="I42" s="52" t="s">
        <v>128</v>
      </c>
      <c r="J42" s="52"/>
      <c r="K42" s="31" t="s">
        <v>129</v>
      </c>
      <c r="L42" s="32" t="s">
        <v>130</v>
      </c>
      <c r="M42" s="33" t="s">
        <v>131</v>
      </c>
      <c r="N42" s="32" t="s">
        <v>132</v>
      </c>
    </row>
    <row r="43" spans="1:14" ht="409.6" customHeight="1" x14ac:dyDescent="0.25">
      <c r="A43" s="2">
        <v>1</v>
      </c>
      <c r="B43" s="45" t="s">
        <v>109</v>
      </c>
      <c r="C43" s="34" t="s">
        <v>133</v>
      </c>
      <c r="D43" s="50" t="s">
        <v>134</v>
      </c>
      <c r="E43" s="51">
        <v>0</v>
      </c>
      <c r="F43" s="51">
        <v>0</v>
      </c>
      <c r="G43" s="48">
        <v>103719628</v>
      </c>
      <c r="H43" s="38">
        <f t="shared" si="0"/>
        <v>103719628</v>
      </c>
      <c r="I43" s="59" t="s">
        <v>135</v>
      </c>
      <c r="J43" s="59"/>
      <c r="K43" s="31" t="s">
        <v>86</v>
      </c>
      <c r="L43" s="32" t="s">
        <v>136</v>
      </c>
      <c r="M43" s="33" t="s">
        <v>137</v>
      </c>
      <c r="N43" s="32" t="s">
        <v>138</v>
      </c>
    </row>
    <row r="44" spans="1:14" ht="13.8" x14ac:dyDescent="0.25">
      <c r="A44" s="2">
        <v>1</v>
      </c>
      <c r="B44" s="45" t="s">
        <v>139</v>
      </c>
      <c r="C44" s="60" t="s">
        <v>140</v>
      </c>
      <c r="D44" s="54" t="s">
        <v>141</v>
      </c>
      <c r="E44" s="61">
        <v>0</v>
      </c>
      <c r="F44" s="61">
        <v>0</v>
      </c>
      <c r="G44" s="37">
        <v>650000</v>
      </c>
      <c r="H44" s="38">
        <f t="shared" si="0"/>
        <v>650000</v>
      </c>
      <c r="I44" s="62"/>
      <c r="J44" s="62"/>
      <c r="K44" s="31"/>
      <c r="L44" s="32"/>
      <c r="M44" s="33"/>
      <c r="N44" s="32"/>
    </row>
    <row r="45" spans="1:14" ht="13.8" x14ac:dyDescent="0.25">
      <c r="A45" s="2">
        <v>1</v>
      </c>
      <c r="B45" s="45" t="s">
        <v>139</v>
      </c>
      <c r="C45" s="60" t="s">
        <v>142</v>
      </c>
      <c r="D45" s="54" t="s">
        <v>143</v>
      </c>
      <c r="E45" s="61">
        <v>0</v>
      </c>
      <c r="F45" s="61">
        <v>0</v>
      </c>
      <c r="G45" s="37">
        <v>17172600</v>
      </c>
      <c r="H45" s="38">
        <f t="shared" si="0"/>
        <v>17172600</v>
      </c>
      <c r="I45" s="49"/>
      <c r="J45" s="49"/>
      <c r="K45" s="31"/>
      <c r="L45" s="32"/>
      <c r="M45" s="33"/>
      <c r="N45" s="32"/>
    </row>
    <row r="46" spans="1:14" ht="13.8" x14ac:dyDescent="0.25">
      <c r="A46" s="2">
        <v>1</v>
      </c>
      <c r="B46" s="45" t="s">
        <v>139</v>
      </c>
      <c r="C46" s="60" t="s">
        <v>144</v>
      </c>
      <c r="D46" s="54" t="s">
        <v>145</v>
      </c>
      <c r="E46" s="61">
        <v>0</v>
      </c>
      <c r="F46" s="61">
        <v>0</v>
      </c>
      <c r="G46" s="37">
        <v>3500000</v>
      </c>
      <c r="H46" s="38">
        <f t="shared" si="0"/>
        <v>3500000</v>
      </c>
      <c r="I46" s="62"/>
      <c r="J46" s="62"/>
      <c r="K46" s="31"/>
      <c r="L46" s="32"/>
      <c r="M46" s="33"/>
      <c r="N46" s="32"/>
    </row>
    <row r="47" spans="1:14" ht="13.8" x14ac:dyDescent="0.25">
      <c r="A47" s="2">
        <v>1</v>
      </c>
      <c r="B47" s="45" t="s">
        <v>139</v>
      </c>
      <c r="C47" s="60" t="s">
        <v>146</v>
      </c>
      <c r="D47" s="54" t="s">
        <v>147</v>
      </c>
      <c r="E47" s="61">
        <v>0</v>
      </c>
      <c r="F47" s="61">
        <v>0</v>
      </c>
      <c r="G47" s="37">
        <v>3000000</v>
      </c>
      <c r="H47" s="38">
        <f t="shared" si="0"/>
        <v>3000000</v>
      </c>
      <c r="I47" s="62"/>
      <c r="J47" s="62"/>
      <c r="K47" s="31"/>
      <c r="L47" s="32"/>
      <c r="M47" s="33"/>
      <c r="N47" s="32"/>
    </row>
    <row r="48" spans="1:14" ht="50.4" x14ac:dyDescent="0.25">
      <c r="A48" s="2">
        <v>1</v>
      </c>
      <c r="B48" s="45" t="s">
        <v>148</v>
      </c>
      <c r="C48" s="60" t="s">
        <v>149</v>
      </c>
      <c r="D48" s="54" t="s">
        <v>150</v>
      </c>
      <c r="E48" s="61">
        <v>0</v>
      </c>
      <c r="F48" s="61">
        <v>0</v>
      </c>
      <c r="G48" s="37">
        <v>69468039</v>
      </c>
      <c r="H48" s="38">
        <f t="shared" si="0"/>
        <v>69468039</v>
      </c>
      <c r="I48" s="52"/>
      <c r="J48" s="52"/>
      <c r="K48" s="31"/>
      <c r="L48" s="32"/>
      <c r="M48" s="33" t="s">
        <v>151</v>
      </c>
      <c r="N48" s="32" t="s">
        <v>152</v>
      </c>
    </row>
    <row r="49" spans="1:14" ht="13.8" hidden="1" x14ac:dyDescent="0.25">
      <c r="A49" s="2">
        <v>1</v>
      </c>
      <c r="B49" s="45" t="s">
        <v>148</v>
      </c>
      <c r="C49" s="34" t="s">
        <v>153</v>
      </c>
      <c r="D49" s="50" t="s">
        <v>154</v>
      </c>
      <c r="E49" s="51">
        <v>0</v>
      </c>
      <c r="F49" s="51">
        <v>0</v>
      </c>
      <c r="G49" s="57">
        <v>0</v>
      </c>
      <c r="H49" s="38">
        <f t="shared" si="0"/>
        <v>0</v>
      </c>
      <c r="I49" s="53"/>
      <c r="J49" s="53"/>
      <c r="K49" s="31"/>
      <c r="L49" s="32"/>
      <c r="M49" s="33"/>
      <c r="N49" s="32"/>
    </row>
    <row r="50" spans="1:14" ht="13.8" hidden="1" x14ac:dyDescent="0.25">
      <c r="A50" s="2">
        <v>1</v>
      </c>
      <c r="B50" s="45" t="s">
        <v>148</v>
      </c>
      <c r="C50" s="34" t="s">
        <v>155</v>
      </c>
      <c r="D50" s="50" t="s">
        <v>156</v>
      </c>
      <c r="E50" s="51">
        <v>0</v>
      </c>
      <c r="F50" s="51">
        <v>0</v>
      </c>
      <c r="G50" s="57">
        <v>0</v>
      </c>
      <c r="H50" s="38">
        <f t="shared" si="0"/>
        <v>0</v>
      </c>
      <c r="I50" s="53"/>
      <c r="J50" s="53"/>
      <c r="K50" s="31"/>
      <c r="L50" s="32"/>
      <c r="M50" s="33"/>
      <c r="N50" s="32"/>
    </row>
    <row r="51" spans="1:14" ht="76.8" customHeight="1" x14ac:dyDescent="0.25">
      <c r="A51" s="2">
        <v>1</v>
      </c>
      <c r="B51" s="45" t="s">
        <v>157</v>
      </c>
      <c r="C51" s="34" t="s">
        <v>158</v>
      </c>
      <c r="D51" s="50" t="s">
        <v>159</v>
      </c>
      <c r="E51" s="51">
        <v>0</v>
      </c>
      <c r="F51" s="51">
        <v>0</v>
      </c>
      <c r="G51" s="48">
        <v>4500000</v>
      </c>
      <c r="H51" s="38">
        <f t="shared" si="0"/>
        <v>4500000</v>
      </c>
      <c r="I51" s="63" t="s">
        <v>160</v>
      </c>
      <c r="J51" s="63"/>
      <c r="K51" s="31" t="s">
        <v>86</v>
      </c>
      <c r="L51" s="32" t="s">
        <v>161</v>
      </c>
      <c r="M51" s="33"/>
      <c r="N51" s="32"/>
    </row>
    <row r="52" spans="1:14" ht="13.8" hidden="1" x14ac:dyDescent="0.25">
      <c r="A52" s="2"/>
      <c r="B52" s="45"/>
      <c r="C52" s="34" t="s">
        <v>162</v>
      </c>
      <c r="D52" s="50" t="s">
        <v>163</v>
      </c>
      <c r="E52" s="51">
        <v>0</v>
      </c>
      <c r="F52" s="51">
        <v>0</v>
      </c>
      <c r="G52" s="48">
        <v>0</v>
      </c>
      <c r="H52" s="38">
        <f t="shared" si="0"/>
        <v>0</v>
      </c>
      <c r="I52" s="53"/>
      <c r="J52" s="53"/>
      <c r="K52" s="31"/>
      <c r="L52" s="32"/>
      <c r="M52" s="33"/>
      <c r="N52" s="32"/>
    </row>
    <row r="53" spans="1:14" ht="13.8" x14ac:dyDescent="0.25">
      <c r="A53" s="2">
        <v>1</v>
      </c>
      <c r="B53" s="45" t="s">
        <v>157</v>
      </c>
      <c r="C53" s="34" t="s">
        <v>164</v>
      </c>
      <c r="D53" s="50" t="s">
        <v>165</v>
      </c>
      <c r="E53" s="51">
        <v>0</v>
      </c>
      <c r="F53" s="51">
        <v>0</v>
      </c>
      <c r="G53" s="48">
        <v>1100000</v>
      </c>
      <c r="H53" s="38">
        <f t="shared" si="0"/>
        <v>1100000</v>
      </c>
      <c r="I53" s="52"/>
      <c r="J53" s="52"/>
      <c r="K53" s="31"/>
      <c r="L53" s="32"/>
      <c r="M53" s="33"/>
      <c r="N53" s="32"/>
    </row>
    <row r="54" spans="1:14" ht="226.8" x14ac:dyDescent="0.25">
      <c r="A54" s="2">
        <v>1</v>
      </c>
      <c r="B54" s="45" t="s">
        <v>166</v>
      </c>
      <c r="C54" s="34" t="s">
        <v>167</v>
      </c>
      <c r="D54" s="54" t="s">
        <v>168</v>
      </c>
      <c r="E54" s="51">
        <v>0</v>
      </c>
      <c r="F54" s="51">
        <v>0</v>
      </c>
      <c r="G54" s="48">
        <v>119905573</v>
      </c>
      <c r="H54" s="38">
        <f t="shared" si="0"/>
        <v>119905573</v>
      </c>
      <c r="I54" s="52"/>
      <c r="J54" s="52"/>
      <c r="K54" s="31" t="s">
        <v>86</v>
      </c>
      <c r="L54" s="32" t="s">
        <v>169</v>
      </c>
      <c r="M54" s="64" t="s">
        <v>170</v>
      </c>
      <c r="N54" s="32" t="s">
        <v>171</v>
      </c>
    </row>
    <row r="55" spans="1:14" ht="13.8" hidden="1" x14ac:dyDescent="0.25">
      <c r="A55" s="2">
        <v>1</v>
      </c>
      <c r="B55" s="45" t="s">
        <v>54</v>
      </c>
      <c r="C55" s="34" t="s">
        <v>172</v>
      </c>
      <c r="D55" s="54" t="s">
        <v>173</v>
      </c>
      <c r="E55" s="51">
        <v>0</v>
      </c>
      <c r="F55" s="51">
        <v>0</v>
      </c>
      <c r="G55" s="48">
        <v>0</v>
      </c>
      <c r="H55" s="38">
        <f t="shared" si="0"/>
        <v>0</v>
      </c>
      <c r="I55" s="53"/>
      <c r="J55" s="53"/>
      <c r="K55" s="31"/>
      <c r="L55" s="32"/>
      <c r="M55" s="33"/>
      <c r="N55" s="32"/>
    </row>
    <row r="56" spans="1:14" ht="13.8" hidden="1" x14ac:dyDescent="0.25">
      <c r="A56" s="2">
        <v>1</v>
      </c>
      <c r="B56" s="45" t="s">
        <v>54</v>
      </c>
      <c r="C56" s="34" t="s">
        <v>174</v>
      </c>
      <c r="D56" s="54" t="s">
        <v>175</v>
      </c>
      <c r="E56" s="51">
        <v>0</v>
      </c>
      <c r="F56" s="51">
        <v>0</v>
      </c>
      <c r="G56" s="48">
        <v>0</v>
      </c>
      <c r="H56" s="38">
        <f t="shared" si="0"/>
        <v>0</v>
      </c>
      <c r="I56" s="53"/>
      <c r="J56" s="53"/>
      <c r="K56" s="31"/>
      <c r="L56" s="32"/>
      <c r="M56" s="33"/>
      <c r="N56" s="32"/>
    </row>
    <row r="57" spans="1:14" ht="63" x14ac:dyDescent="0.25">
      <c r="A57" s="2">
        <v>1</v>
      </c>
      <c r="B57" s="45" t="s">
        <v>166</v>
      </c>
      <c r="C57" s="34" t="s">
        <v>176</v>
      </c>
      <c r="D57" s="54" t="s">
        <v>177</v>
      </c>
      <c r="E57" s="51">
        <v>0</v>
      </c>
      <c r="F57" s="51">
        <v>0</v>
      </c>
      <c r="G57" s="48">
        <v>733456</v>
      </c>
      <c r="H57" s="38">
        <f t="shared" si="0"/>
        <v>733456</v>
      </c>
      <c r="I57" s="53"/>
      <c r="J57" s="53"/>
      <c r="K57" s="31"/>
      <c r="L57" s="32"/>
      <c r="M57" s="33" t="s">
        <v>178</v>
      </c>
      <c r="N57" s="32" t="s">
        <v>179</v>
      </c>
    </row>
    <row r="58" spans="1:14" ht="88.2" x14ac:dyDescent="0.25">
      <c r="A58" s="2">
        <v>1</v>
      </c>
      <c r="B58" s="45" t="s">
        <v>166</v>
      </c>
      <c r="C58" s="34" t="s">
        <v>180</v>
      </c>
      <c r="D58" s="54" t="s">
        <v>181</v>
      </c>
      <c r="E58" s="51">
        <v>0</v>
      </c>
      <c r="F58" s="51">
        <v>0</v>
      </c>
      <c r="G58" s="48">
        <v>10000000</v>
      </c>
      <c r="H58" s="38">
        <f t="shared" si="0"/>
        <v>10000000</v>
      </c>
      <c r="I58" s="53"/>
      <c r="J58" s="53"/>
      <c r="K58" s="31"/>
      <c r="L58" s="32"/>
      <c r="M58" s="33" t="s">
        <v>182</v>
      </c>
      <c r="N58" s="32" t="s">
        <v>183</v>
      </c>
    </row>
    <row r="59" spans="1:14" ht="26.4" hidden="1" x14ac:dyDescent="0.25">
      <c r="A59" s="2">
        <v>1</v>
      </c>
      <c r="B59" s="45" t="s">
        <v>166</v>
      </c>
      <c r="C59" s="34" t="s">
        <v>184</v>
      </c>
      <c r="D59" s="54" t="s">
        <v>185</v>
      </c>
      <c r="E59" s="51">
        <v>0</v>
      </c>
      <c r="F59" s="51">
        <v>0</v>
      </c>
      <c r="G59" s="48">
        <v>0</v>
      </c>
      <c r="H59" s="38">
        <f t="shared" si="0"/>
        <v>0</v>
      </c>
      <c r="I59" s="52"/>
      <c r="J59" s="52"/>
      <c r="K59" s="31"/>
      <c r="L59" s="32"/>
      <c r="M59" s="33"/>
      <c r="N59" s="32"/>
    </row>
    <row r="60" spans="1:14" ht="163.80000000000001" x14ac:dyDescent="0.25">
      <c r="A60" s="2">
        <v>1</v>
      </c>
      <c r="B60" s="45" t="s">
        <v>166</v>
      </c>
      <c r="C60" s="34" t="s">
        <v>186</v>
      </c>
      <c r="D60" s="54" t="s">
        <v>187</v>
      </c>
      <c r="E60" s="51">
        <v>0</v>
      </c>
      <c r="F60" s="51">
        <v>0</v>
      </c>
      <c r="G60" s="48">
        <v>1853722</v>
      </c>
      <c r="H60" s="38">
        <f t="shared" si="0"/>
        <v>1853722</v>
      </c>
      <c r="I60" s="52"/>
      <c r="J60" s="52"/>
      <c r="K60" s="31"/>
      <c r="L60" s="32"/>
      <c r="M60" s="33" t="s">
        <v>188</v>
      </c>
      <c r="N60" s="32" t="s">
        <v>189</v>
      </c>
    </row>
    <row r="61" spans="1:14" ht="277.2" x14ac:dyDescent="0.25">
      <c r="A61" s="2">
        <v>1</v>
      </c>
      <c r="B61" s="45" t="s">
        <v>166</v>
      </c>
      <c r="C61" s="34" t="s">
        <v>190</v>
      </c>
      <c r="D61" s="54" t="s">
        <v>191</v>
      </c>
      <c r="E61" s="51">
        <v>0</v>
      </c>
      <c r="F61" s="51">
        <v>0</v>
      </c>
      <c r="G61" s="48">
        <v>100859286</v>
      </c>
      <c r="H61" s="38">
        <f t="shared" si="0"/>
        <v>100859286</v>
      </c>
      <c r="I61" s="52"/>
      <c r="J61" s="52"/>
      <c r="K61" s="31"/>
      <c r="L61" s="32"/>
      <c r="M61" s="33" t="s">
        <v>192</v>
      </c>
      <c r="N61" s="32" t="s">
        <v>193</v>
      </c>
    </row>
    <row r="62" spans="1:14" ht="25.2" x14ac:dyDescent="0.25">
      <c r="A62" s="2">
        <v>1</v>
      </c>
      <c r="B62" s="45" t="s">
        <v>166</v>
      </c>
      <c r="C62" s="34" t="s">
        <v>194</v>
      </c>
      <c r="D62" s="50" t="s">
        <v>195</v>
      </c>
      <c r="E62" s="51">
        <v>0</v>
      </c>
      <c r="F62" s="51">
        <v>0</v>
      </c>
      <c r="G62" s="48">
        <v>600844</v>
      </c>
      <c r="H62" s="38">
        <f t="shared" si="0"/>
        <v>600844</v>
      </c>
      <c r="I62" s="53"/>
      <c r="J62" s="53"/>
      <c r="K62" s="31"/>
      <c r="L62" s="32"/>
      <c r="M62" s="33" t="s">
        <v>196</v>
      </c>
      <c r="N62" s="32" t="s">
        <v>197</v>
      </c>
    </row>
    <row r="63" spans="1:14" ht="13.8" hidden="1" x14ac:dyDescent="0.25">
      <c r="A63" s="2">
        <v>1</v>
      </c>
      <c r="B63" s="45" t="s">
        <v>198</v>
      </c>
      <c r="C63" s="34" t="s">
        <v>199</v>
      </c>
      <c r="D63" s="50" t="s">
        <v>200</v>
      </c>
      <c r="E63" s="51">
        <v>0</v>
      </c>
      <c r="F63" s="51">
        <v>0</v>
      </c>
      <c r="G63" s="57">
        <v>0</v>
      </c>
      <c r="H63" s="38">
        <f t="shared" si="0"/>
        <v>0</v>
      </c>
      <c r="I63" s="53"/>
      <c r="J63" s="53"/>
      <c r="K63" s="31"/>
      <c r="L63" s="32"/>
      <c r="M63" s="33"/>
      <c r="N63" s="32"/>
    </row>
    <row r="64" spans="1:14" ht="13.8" hidden="1" x14ac:dyDescent="0.25">
      <c r="A64" s="2">
        <v>1</v>
      </c>
      <c r="B64" s="45" t="s">
        <v>198</v>
      </c>
      <c r="C64" s="34" t="s">
        <v>201</v>
      </c>
      <c r="D64" s="50" t="s">
        <v>202</v>
      </c>
      <c r="E64" s="51">
        <v>0</v>
      </c>
      <c r="F64" s="51">
        <v>0</v>
      </c>
      <c r="G64" s="48">
        <v>0</v>
      </c>
      <c r="H64" s="38">
        <f t="shared" si="0"/>
        <v>0</v>
      </c>
      <c r="I64" s="53"/>
      <c r="J64" s="53"/>
      <c r="K64" s="31"/>
      <c r="L64" s="32"/>
      <c r="M64" s="33"/>
      <c r="N64" s="32"/>
    </row>
    <row r="65" spans="1:14" ht="13.8" hidden="1" x14ac:dyDescent="0.25">
      <c r="A65" s="2">
        <v>1</v>
      </c>
      <c r="B65" s="45" t="s">
        <v>198</v>
      </c>
      <c r="C65" s="34" t="s">
        <v>203</v>
      </c>
      <c r="D65" s="50" t="s">
        <v>204</v>
      </c>
      <c r="E65" s="51">
        <v>0</v>
      </c>
      <c r="F65" s="51">
        <v>0</v>
      </c>
      <c r="G65" s="48">
        <v>0</v>
      </c>
      <c r="H65" s="38">
        <f t="shared" si="0"/>
        <v>0</v>
      </c>
      <c r="I65" s="53"/>
      <c r="J65" s="53"/>
      <c r="K65" s="31"/>
      <c r="L65" s="32"/>
      <c r="M65" s="33"/>
      <c r="N65" s="32"/>
    </row>
    <row r="66" spans="1:14" ht="13.8" x14ac:dyDescent="0.25">
      <c r="A66" s="2">
        <v>1</v>
      </c>
      <c r="B66" s="45" t="s">
        <v>198</v>
      </c>
      <c r="C66" s="34" t="s">
        <v>205</v>
      </c>
      <c r="D66" s="50" t="s">
        <v>206</v>
      </c>
      <c r="E66" s="51">
        <v>0</v>
      </c>
      <c r="F66" s="51">
        <v>0</v>
      </c>
      <c r="G66" s="48">
        <v>600000</v>
      </c>
      <c r="H66" s="38">
        <f t="shared" si="0"/>
        <v>600000</v>
      </c>
      <c r="I66" s="52"/>
      <c r="J66" s="52"/>
      <c r="K66" s="31"/>
      <c r="L66" s="32"/>
      <c r="M66" s="33"/>
      <c r="N66" s="32"/>
    </row>
    <row r="67" spans="1:14" ht="13.8" hidden="1" x14ac:dyDescent="0.25">
      <c r="A67" s="2">
        <v>1</v>
      </c>
      <c r="B67" s="45" t="s">
        <v>207</v>
      </c>
      <c r="C67" s="34" t="s">
        <v>208</v>
      </c>
      <c r="D67" s="50" t="s">
        <v>209</v>
      </c>
      <c r="E67" s="51">
        <v>0</v>
      </c>
      <c r="F67" s="51">
        <v>0</v>
      </c>
      <c r="G67" s="57">
        <v>0</v>
      </c>
      <c r="H67" s="38">
        <f t="shared" si="0"/>
        <v>0</v>
      </c>
      <c r="I67" s="53"/>
      <c r="J67" s="53"/>
      <c r="K67" s="31"/>
      <c r="L67" s="32"/>
      <c r="M67" s="33"/>
      <c r="N67" s="32"/>
    </row>
    <row r="68" spans="1:14" ht="13.8" hidden="1" x14ac:dyDescent="0.25">
      <c r="A68" s="2">
        <v>1</v>
      </c>
      <c r="B68" s="45" t="s">
        <v>207</v>
      </c>
      <c r="C68" s="34" t="s">
        <v>210</v>
      </c>
      <c r="D68" s="50" t="s">
        <v>211</v>
      </c>
      <c r="E68" s="51">
        <v>0</v>
      </c>
      <c r="F68" s="51">
        <v>0</v>
      </c>
      <c r="G68" s="57">
        <v>0</v>
      </c>
      <c r="H68" s="38">
        <f t="shared" si="0"/>
        <v>0</v>
      </c>
      <c r="I68" s="53"/>
      <c r="J68" s="53"/>
      <c r="K68" s="31"/>
      <c r="L68" s="32"/>
      <c r="M68" s="33"/>
      <c r="N68" s="32"/>
    </row>
    <row r="69" spans="1:14" ht="13.8" hidden="1" x14ac:dyDescent="0.25">
      <c r="A69" s="2">
        <v>1</v>
      </c>
      <c r="B69" s="45" t="s">
        <v>207</v>
      </c>
      <c r="C69" s="34" t="s">
        <v>212</v>
      </c>
      <c r="D69" s="50" t="s">
        <v>213</v>
      </c>
      <c r="E69" s="51">
        <v>0</v>
      </c>
      <c r="F69" s="51">
        <v>0</v>
      </c>
      <c r="G69" s="57">
        <v>0</v>
      </c>
      <c r="H69" s="38">
        <f t="shared" si="0"/>
        <v>0</v>
      </c>
      <c r="I69" s="53"/>
      <c r="J69" s="53"/>
      <c r="K69" s="31"/>
      <c r="L69" s="32"/>
      <c r="M69" s="33"/>
      <c r="N69" s="32"/>
    </row>
    <row r="70" spans="1:14" ht="13.8" hidden="1" x14ac:dyDescent="0.25">
      <c r="A70" s="2">
        <v>1</v>
      </c>
      <c r="B70" s="45" t="s">
        <v>207</v>
      </c>
      <c r="C70" s="34" t="s">
        <v>214</v>
      </c>
      <c r="D70" s="50" t="s">
        <v>215</v>
      </c>
      <c r="E70" s="51">
        <v>0</v>
      </c>
      <c r="F70" s="51">
        <v>0</v>
      </c>
      <c r="G70" s="57">
        <v>0</v>
      </c>
      <c r="H70" s="38">
        <f t="shared" si="0"/>
        <v>0</v>
      </c>
      <c r="I70" s="53"/>
      <c r="J70" s="53"/>
      <c r="K70" s="31"/>
      <c r="L70" s="32"/>
      <c r="M70" s="33"/>
      <c r="N70" s="32"/>
    </row>
    <row r="71" spans="1:14" ht="13.8" x14ac:dyDescent="0.25">
      <c r="A71" s="2">
        <v>1</v>
      </c>
      <c r="B71" s="45" t="s">
        <v>207</v>
      </c>
      <c r="C71" s="34" t="s">
        <v>216</v>
      </c>
      <c r="D71" s="50" t="s">
        <v>217</v>
      </c>
      <c r="E71" s="51">
        <v>0</v>
      </c>
      <c r="F71" s="51">
        <v>0</v>
      </c>
      <c r="G71" s="48">
        <v>1200000</v>
      </c>
      <c r="H71" s="38">
        <f t="shared" si="0"/>
        <v>1200000</v>
      </c>
      <c r="I71" s="52"/>
      <c r="J71" s="52"/>
      <c r="K71" s="31"/>
      <c r="L71" s="32"/>
      <c r="M71" s="33"/>
      <c r="N71" s="32"/>
    </row>
    <row r="72" spans="1:14" ht="13.8" hidden="1" x14ac:dyDescent="0.25">
      <c r="A72" s="2"/>
      <c r="B72" s="45" t="s">
        <v>207</v>
      </c>
      <c r="C72" s="34" t="s">
        <v>218</v>
      </c>
      <c r="D72" s="50" t="s">
        <v>219</v>
      </c>
      <c r="E72" s="51">
        <v>0</v>
      </c>
      <c r="F72" s="51">
        <v>0</v>
      </c>
      <c r="G72" s="48">
        <v>0</v>
      </c>
      <c r="H72" s="38">
        <f t="shared" ref="H72:H135" si="1">+E72+F72+G72</f>
        <v>0</v>
      </c>
      <c r="I72" s="53"/>
      <c r="J72" s="53"/>
      <c r="K72" s="31"/>
      <c r="L72" s="32"/>
      <c r="M72" s="33"/>
      <c r="N72" s="32"/>
    </row>
    <row r="73" spans="1:14" ht="13.8" x14ac:dyDescent="0.25">
      <c r="A73" s="2">
        <v>2</v>
      </c>
      <c r="B73" s="2" t="s">
        <v>220</v>
      </c>
      <c r="C73" s="34" t="s">
        <v>221</v>
      </c>
      <c r="D73" s="50" t="s">
        <v>222</v>
      </c>
      <c r="E73" s="51">
        <v>0</v>
      </c>
      <c r="F73" s="51">
        <v>0</v>
      </c>
      <c r="G73" s="48">
        <v>10000000</v>
      </c>
      <c r="H73" s="38">
        <f t="shared" si="1"/>
        <v>10000000</v>
      </c>
      <c r="I73" s="52"/>
      <c r="J73" s="52"/>
      <c r="K73" s="31"/>
      <c r="L73" s="32"/>
      <c r="M73" s="33"/>
      <c r="N73" s="32"/>
    </row>
    <row r="74" spans="1:14" ht="13.8" hidden="1" x14ac:dyDescent="0.25">
      <c r="A74" s="2">
        <v>2</v>
      </c>
      <c r="B74" s="2" t="s">
        <v>220</v>
      </c>
      <c r="C74" s="34" t="s">
        <v>223</v>
      </c>
      <c r="D74" s="50" t="s">
        <v>224</v>
      </c>
      <c r="E74" s="51">
        <v>0</v>
      </c>
      <c r="F74" s="51">
        <v>0</v>
      </c>
      <c r="G74" s="48">
        <v>0</v>
      </c>
      <c r="H74" s="38">
        <f t="shared" si="1"/>
        <v>0</v>
      </c>
      <c r="I74" s="53"/>
      <c r="J74" s="53"/>
      <c r="K74" s="31"/>
      <c r="L74" s="32"/>
      <c r="M74" s="33"/>
      <c r="N74" s="32"/>
    </row>
    <row r="75" spans="1:14" ht="13.8" hidden="1" x14ac:dyDescent="0.25">
      <c r="A75" s="2">
        <v>2</v>
      </c>
      <c r="B75" s="2" t="s">
        <v>220</v>
      </c>
      <c r="C75" s="34" t="s">
        <v>225</v>
      </c>
      <c r="D75" s="50" t="s">
        <v>226</v>
      </c>
      <c r="E75" s="51">
        <v>0</v>
      </c>
      <c r="F75" s="51">
        <v>0</v>
      </c>
      <c r="G75" s="48">
        <v>0</v>
      </c>
      <c r="H75" s="38">
        <f t="shared" si="1"/>
        <v>0</v>
      </c>
      <c r="I75" s="53"/>
      <c r="J75" s="53"/>
      <c r="K75" s="31"/>
      <c r="L75" s="32"/>
      <c r="M75" s="33"/>
      <c r="N75" s="32"/>
    </row>
    <row r="76" spans="1:14" ht="13.8" x14ac:dyDescent="0.25">
      <c r="A76" s="2">
        <v>2</v>
      </c>
      <c r="B76" s="2" t="s">
        <v>220</v>
      </c>
      <c r="C76" s="34" t="s">
        <v>227</v>
      </c>
      <c r="D76" s="50" t="s">
        <v>228</v>
      </c>
      <c r="E76" s="51">
        <v>0</v>
      </c>
      <c r="F76" s="51">
        <v>0</v>
      </c>
      <c r="G76" s="48">
        <v>4450000</v>
      </c>
      <c r="H76" s="38">
        <f t="shared" si="1"/>
        <v>4450000</v>
      </c>
      <c r="I76" s="53"/>
      <c r="J76" s="53"/>
      <c r="K76" s="31"/>
      <c r="L76" s="32"/>
      <c r="M76" s="33"/>
      <c r="N76" s="32"/>
    </row>
    <row r="77" spans="1:14" ht="13.8" hidden="1" x14ac:dyDescent="0.25">
      <c r="A77" s="2">
        <v>2</v>
      </c>
      <c r="B77" s="2" t="s">
        <v>220</v>
      </c>
      <c r="C77" s="34" t="s">
        <v>229</v>
      </c>
      <c r="D77" s="50" t="s">
        <v>230</v>
      </c>
      <c r="E77" s="51">
        <v>0</v>
      </c>
      <c r="F77" s="51">
        <v>0</v>
      </c>
      <c r="G77" s="48">
        <v>0</v>
      </c>
      <c r="H77" s="38">
        <f t="shared" si="1"/>
        <v>0</v>
      </c>
      <c r="I77" s="52"/>
      <c r="J77" s="52"/>
      <c r="K77" s="31"/>
      <c r="L77" s="32"/>
      <c r="M77" s="33"/>
      <c r="N77" s="32"/>
    </row>
    <row r="78" spans="1:14" ht="13.8" hidden="1" x14ac:dyDescent="0.25">
      <c r="A78" s="2">
        <v>2</v>
      </c>
      <c r="B78" s="2" t="s">
        <v>231</v>
      </c>
      <c r="C78" s="34" t="s">
        <v>232</v>
      </c>
      <c r="D78" s="50" t="s">
        <v>233</v>
      </c>
      <c r="E78" s="51">
        <v>0</v>
      </c>
      <c r="F78" s="51">
        <v>0</v>
      </c>
      <c r="G78" s="57">
        <v>0</v>
      </c>
      <c r="H78" s="38">
        <f t="shared" si="1"/>
        <v>0</v>
      </c>
      <c r="I78" s="53"/>
      <c r="J78" s="53"/>
      <c r="K78" s="31"/>
      <c r="L78" s="32"/>
      <c r="M78" s="33"/>
      <c r="N78" s="32"/>
    </row>
    <row r="79" spans="1:14" ht="25.2" x14ac:dyDescent="0.25">
      <c r="A79" s="2">
        <v>2</v>
      </c>
      <c r="B79" s="2" t="s">
        <v>231</v>
      </c>
      <c r="C79" s="34" t="s">
        <v>234</v>
      </c>
      <c r="D79" s="50" t="s">
        <v>235</v>
      </c>
      <c r="E79" s="51">
        <v>0</v>
      </c>
      <c r="F79" s="51">
        <v>0</v>
      </c>
      <c r="G79" s="48">
        <v>270715</v>
      </c>
      <c r="H79" s="38">
        <f t="shared" si="1"/>
        <v>270715</v>
      </c>
      <c r="I79" s="53"/>
      <c r="J79" s="53"/>
      <c r="K79" s="31"/>
      <c r="L79" s="32"/>
      <c r="M79" s="33" t="s">
        <v>236</v>
      </c>
      <c r="N79" s="32" t="s">
        <v>237</v>
      </c>
    </row>
    <row r="80" spans="1:14" ht="37.799999999999997" x14ac:dyDescent="0.25">
      <c r="A80" s="2">
        <v>2</v>
      </c>
      <c r="B80" s="2" t="s">
        <v>231</v>
      </c>
      <c r="C80" s="34" t="s">
        <v>238</v>
      </c>
      <c r="D80" s="50" t="s">
        <v>239</v>
      </c>
      <c r="E80" s="51">
        <v>0</v>
      </c>
      <c r="F80" s="51">
        <v>0</v>
      </c>
      <c r="G80" s="48">
        <v>2100000</v>
      </c>
      <c r="H80" s="38">
        <f t="shared" si="1"/>
        <v>2100000</v>
      </c>
      <c r="I80" s="53"/>
      <c r="J80" s="53"/>
      <c r="K80" s="31" t="s">
        <v>86</v>
      </c>
      <c r="L80" s="32" t="s">
        <v>240</v>
      </c>
      <c r="M80" s="33"/>
      <c r="N80" s="32"/>
    </row>
    <row r="81" spans="1:14" ht="13.8" hidden="1" x14ac:dyDescent="0.25">
      <c r="A81" s="2">
        <v>2</v>
      </c>
      <c r="B81" s="2" t="s">
        <v>231</v>
      </c>
      <c r="C81" s="34" t="s">
        <v>241</v>
      </c>
      <c r="D81" s="50" t="s">
        <v>242</v>
      </c>
      <c r="E81" s="51">
        <v>0</v>
      </c>
      <c r="F81" s="51">
        <v>0</v>
      </c>
      <c r="G81" s="57">
        <v>0</v>
      </c>
      <c r="H81" s="38">
        <f t="shared" si="1"/>
        <v>0</v>
      </c>
      <c r="I81" s="53"/>
      <c r="J81" s="53"/>
      <c r="K81" s="31"/>
      <c r="L81" s="32"/>
      <c r="M81" s="33"/>
      <c r="N81" s="32"/>
    </row>
    <row r="82" spans="1:14" ht="13.8" hidden="1" x14ac:dyDescent="0.25">
      <c r="A82" s="2">
        <v>2</v>
      </c>
      <c r="B82" s="2" t="s">
        <v>243</v>
      </c>
      <c r="C82" s="34" t="s">
        <v>244</v>
      </c>
      <c r="D82" s="50" t="s">
        <v>245</v>
      </c>
      <c r="E82" s="51">
        <v>0</v>
      </c>
      <c r="F82" s="51">
        <v>0</v>
      </c>
      <c r="G82" s="48">
        <v>0</v>
      </c>
      <c r="H82" s="38">
        <f t="shared" si="1"/>
        <v>0</v>
      </c>
      <c r="I82" s="62"/>
      <c r="J82" s="62"/>
      <c r="K82" s="31"/>
      <c r="L82" s="32"/>
      <c r="M82" s="33"/>
      <c r="N82" s="32"/>
    </row>
    <row r="83" spans="1:14" ht="13.8" hidden="1" x14ac:dyDescent="0.25">
      <c r="A83" s="2">
        <v>2</v>
      </c>
      <c r="B83" s="2" t="s">
        <v>243</v>
      </c>
      <c r="C83" s="34" t="s">
        <v>246</v>
      </c>
      <c r="D83" s="50" t="s">
        <v>247</v>
      </c>
      <c r="E83" s="51">
        <v>0</v>
      </c>
      <c r="F83" s="51">
        <v>0</v>
      </c>
      <c r="G83" s="48">
        <v>0</v>
      </c>
      <c r="H83" s="38">
        <f t="shared" si="1"/>
        <v>0</v>
      </c>
      <c r="I83" s="62"/>
      <c r="J83" s="62"/>
      <c r="K83" s="31"/>
      <c r="L83" s="32"/>
      <c r="M83" s="33"/>
      <c r="N83" s="32"/>
    </row>
    <row r="84" spans="1:14" ht="13.8" hidden="1" x14ac:dyDescent="0.25">
      <c r="A84" s="2">
        <v>2</v>
      </c>
      <c r="B84" s="2" t="s">
        <v>243</v>
      </c>
      <c r="C84" s="34" t="s">
        <v>248</v>
      </c>
      <c r="D84" s="50" t="s">
        <v>249</v>
      </c>
      <c r="E84" s="51">
        <v>0</v>
      </c>
      <c r="F84" s="51">
        <v>0</v>
      </c>
      <c r="G84" s="48">
        <v>0</v>
      </c>
      <c r="H84" s="38">
        <f t="shared" si="1"/>
        <v>0</v>
      </c>
      <c r="I84" s="62"/>
      <c r="J84" s="62"/>
      <c r="K84" s="31"/>
      <c r="L84" s="32"/>
      <c r="M84" s="33"/>
      <c r="N84" s="32"/>
    </row>
    <row r="85" spans="1:14" ht="50.4" x14ac:dyDescent="0.25">
      <c r="A85" s="2">
        <v>2</v>
      </c>
      <c r="B85" s="2" t="s">
        <v>243</v>
      </c>
      <c r="C85" s="34" t="s">
        <v>250</v>
      </c>
      <c r="D85" s="54" t="s">
        <v>251</v>
      </c>
      <c r="E85" s="51">
        <v>0</v>
      </c>
      <c r="F85" s="51">
        <v>0</v>
      </c>
      <c r="G85" s="48">
        <v>3000000</v>
      </c>
      <c r="H85" s="38">
        <f t="shared" si="1"/>
        <v>3000000</v>
      </c>
      <c r="I85" s="62"/>
      <c r="J85" s="62"/>
      <c r="K85" s="31" t="s">
        <v>86</v>
      </c>
      <c r="L85" s="32" t="s">
        <v>252</v>
      </c>
      <c r="M85" s="33"/>
      <c r="N85" s="32"/>
    </row>
    <row r="86" spans="1:14" ht="13.8" hidden="1" x14ac:dyDescent="0.25">
      <c r="A86" s="2">
        <v>2</v>
      </c>
      <c r="B86" s="2" t="s">
        <v>243</v>
      </c>
      <c r="C86" s="34" t="s">
        <v>253</v>
      </c>
      <c r="D86" s="54" t="s">
        <v>254</v>
      </c>
      <c r="E86" s="51">
        <v>0</v>
      </c>
      <c r="F86" s="51">
        <v>0</v>
      </c>
      <c r="G86" s="48">
        <v>0</v>
      </c>
      <c r="H86" s="38">
        <f t="shared" si="1"/>
        <v>0</v>
      </c>
      <c r="I86" s="62"/>
      <c r="J86" s="62"/>
      <c r="K86" s="31"/>
      <c r="L86" s="32"/>
      <c r="M86" s="33"/>
      <c r="N86" s="32"/>
    </row>
    <row r="87" spans="1:14" ht="13.8" hidden="1" x14ac:dyDescent="0.25">
      <c r="A87" s="2">
        <v>2</v>
      </c>
      <c r="B87" s="2" t="s">
        <v>243</v>
      </c>
      <c r="C87" s="34" t="s">
        <v>255</v>
      </c>
      <c r="D87" s="54" t="s">
        <v>256</v>
      </c>
      <c r="E87" s="51">
        <v>0</v>
      </c>
      <c r="F87" s="51">
        <v>0</v>
      </c>
      <c r="G87" s="48">
        <v>0</v>
      </c>
      <c r="H87" s="38">
        <f t="shared" si="1"/>
        <v>0</v>
      </c>
      <c r="I87" s="62"/>
      <c r="J87" s="62"/>
      <c r="K87" s="31"/>
      <c r="L87" s="32"/>
      <c r="M87" s="33"/>
      <c r="N87" s="32"/>
    </row>
    <row r="88" spans="1:14" ht="26.4" hidden="1" x14ac:dyDescent="0.25">
      <c r="A88" s="2">
        <v>2</v>
      </c>
      <c r="B88" s="2" t="s">
        <v>243</v>
      </c>
      <c r="C88" s="34" t="s">
        <v>257</v>
      </c>
      <c r="D88" s="54" t="s">
        <v>258</v>
      </c>
      <c r="E88" s="51">
        <v>0</v>
      </c>
      <c r="F88" s="51">
        <v>0</v>
      </c>
      <c r="G88" s="48">
        <v>0</v>
      </c>
      <c r="H88" s="38">
        <f t="shared" si="1"/>
        <v>0</v>
      </c>
      <c r="I88" s="62"/>
      <c r="J88" s="62"/>
      <c r="K88" s="31"/>
      <c r="L88" s="32"/>
      <c r="M88" s="33"/>
      <c r="N88" s="32"/>
    </row>
    <row r="89" spans="1:14" ht="75.599999999999994" x14ac:dyDescent="0.25">
      <c r="A89" s="2">
        <v>2</v>
      </c>
      <c r="B89" s="2" t="s">
        <v>259</v>
      </c>
      <c r="C89" s="34" t="s">
        <v>260</v>
      </c>
      <c r="D89" s="50" t="s">
        <v>261</v>
      </c>
      <c r="E89" s="51">
        <v>0</v>
      </c>
      <c r="F89" s="51">
        <v>0</v>
      </c>
      <c r="G89" s="48">
        <v>100000</v>
      </c>
      <c r="H89" s="38">
        <f t="shared" si="1"/>
        <v>100000</v>
      </c>
      <c r="I89" s="52"/>
      <c r="J89" s="52"/>
      <c r="K89" s="31" t="s">
        <v>86</v>
      </c>
      <c r="L89" s="32" t="s">
        <v>262</v>
      </c>
      <c r="M89" s="33"/>
      <c r="N89" s="32"/>
    </row>
    <row r="90" spans="1:14" ht="138.6" x14ac:dyDescent="0.25">
      <c r="A90" s="2">
        <v>2</v>
      </c>
      <c r="B90" s="2" t="s">
        <v>259</v>
      </c>
      <c r="C90" s="34" t="s">
        <v>263</v>
      </c>
      <c r="D90" s="50" t="s">
        <v>264</v>
      </c>
      <c r="E90" s="51">
        <v>0</v>
      </c>
      <c r="F90" s="51">
        <v>0</v>
      </c>
      <c r="G90" s="48">
        <v>1303652</v>
      </c>
      <c r="H90" s="38">
        <f t="shared" si="1"/>
        <v>1303652</v>
      </c>
      <c r="I90" s="53"/>
      <c r="J90" s="53"/>
      <c r="K90" s="31"/>
      <c r="L90" s="32"/>
      <c r="M90" s="33" t="s">
        <v>265</v>
      </c>
      <c r="N90" s="32" t="s">
        <v>266</v>
      </c>
    </row>
    <row r="91" spans="1:14" ht="13.8" hidden="1" x14ac:dyDescent="0.25">
      <c r="A91" s="2">
        <v>2</v>
      </c>
      <c r="B91" s="2" t="s">
        <v>267</v>
      </c>
      <c r="C91" s="34" t="s">
        <v>268</v>
      </c>
      <c r="D91" s="50" t="s">
        <v>269</v>
      </c>
      <c r="E91" s="51">
        <v>0</v>
      </c>
      <c r="F91" s="51">
        <v>0</v>
      </c>
      <c r="G91" s="57">
        <v>0</v>
      </c>
      <c r="H91" s="38">
        <f t="shared" si="1"/>
        <v>0</v>
      </c>
      <c r="I91" s="62"/>
      <c r="J91" s="62"/>
      <c r="K91" s="31"/>
      <c r="L91" s="32"/>
      <c r="M91" s="33"/>
      <c r="N91" s="32"/>
    </row>
    <row r="92" spans="1:14" ht="13.8" hidden="1" x14ac:dyDescent="0.25">
      <c r="A92" s="2">
        <v>2</v>
      </c>
      <c r="B92" s="2" t="s">
        <v>267</v>
      </c>
      <c r="C92" s="34" t="s">
        <v>270</v>
      </c>
      <c r="D92" s="50" t="s">
        <v>271</v>
      </c>
      <c r="E92" s="51">
        <v>0</v>
      </c>
      <c r="F92" s="51">
        <v>0</v>
      </c>
      <c r="G92" s="57">
        <v>0</v>
      </c>
      <c r="H92" s="38">
        <f t="shared" si="1"/>
        <v>0</v>
      </c>
      <c r="I92" s="62"/>
      <c r="J92" s="62"/>
      <c r="K92" s="31"/>
      <c r="L92" s="32"/>
      <c r="M92" s="33"/>
      <c r="N92" s="32"/>
    </row>
    <row r="93" spans="1:14" ht="13.8" hidden="1" x14ac:dyDescent="0.25">
      <c r="A93" s="2">
        <v>2</v>
      </c>
      <c r="B93" s="2" t="s">
        <v>267</v>
      </c>
      <c r="C93" s="34" t="s">
        <v>272</v>
      </c>
      <c r="D93" s="50" t="s">
        <v>273</v>
      </c>
      <c r="E93" s="51">
        <v>0</v>
      </c>
      <c r="F93" s="51">
        <v>0</v>
      </c>
      <c r="G93" s="57">
        <v>0</v>
      </c>
      <c r="H93" s="38">
        <f t="shared" si="1"/>
        <v>0</v>
      </c>
      <c r="I93" s="62"/>
      <c r="J93" s="62"/>
      <c r="K93" s="31"/>
      <c r="L93" s="32"/>
      <c r="M93" s="33"/>
      <c r="N93" s="32"/>
    </row>
    <row r="94" spans="1:14" ht="13.8" hidden="1" x14ac:dyDescent="0.25">
      <c r="A94" s="2">
        <v>2</v>
      </c>
      <c r="B94" s="2" t="s">
        <v>267</v>
      </c>
      <c r="C94" s="34" t="s">
        <v>274</v>
      </c>
      <c r="D94" s="50" t="s">
        <v>275</v>
      </c>
      <c r="E94" s="51">
        <v>0</v>
      </c>
      <c r="F94" s="51">
        <v>0</v>
      </c>
      <c r="G94" s="57">
        <v>0</v>
      </c>
      <c r="H94" s="38">
        <f t="shared" si="1"/>
        <v>0</v>
      </c>
      <c r="I94" s="62"/>
      <c r="J94" s="62"/>
      <c r="K94" s="31"/>
      <c r="L94" s="32"/>
      <c r="M94" s="33"/>
      <c r="N94" s="32"/>
    </row>
    <row r="95" spans="1:14" ht="75.599999999999994" x14ac:dyDescent="0.25">
      <c r="A95" s="2">
        <v>2</v>
      </c>
      <c r="B95" s="2" t="s">
        <v>276</v>
      </c>
      <c r="C95" s="34" t="s">
        <v>277</v>
      </c>
      <c r="D95" s="50" t="s">
        <v>278</v>
      </c>
      <c r="E95" s="51">
        <v>0</v>
      </c>
      <c r="F95" s="51">
        <v>0</v>
      </c>
      <c r="G95" s="48">
        <v>1000000</v>
      </c>
      <c r="H95" s="38">
        <f t="shared" si="1"/>
        <v>1000000</v>
      </c>
      <c r="I95" s="53"/>
      <c r="J95" s="53"/>
      <c r="K95" s="31"/>
      <c r="L95" s="32"/>
      <c r="M95" s="33" t="s">
        <v>279</v>
      </c>
      <c r="N95" s="32" t="s">
        <v>280</v>
      </c>
    </row>
    <row r="96" spans="1:14" ht="26.4" hidden="1" x14ac:dyDescent="0.25">
      <c r="A96" s="2">
        <v>2</v>
      </c>
      <c r="B96" s="2" t="s">
        <v>276</v>
      </c>
      <c r="C96" s="34" t="s">
        <v>281</v>
      </c>
      <c r="D96" s="54" t="s">
        <v>282</v>
      </c>
      <c r="E96" s="51">
        <v>0</v>
      </c>
      <c r="F96" s="51">
        <v>0</v>
      </c>
      <c r="G96" s="48">
        <v>0</v>
      </c>
      <c r="H96" s="38">
        <f t="shared" si="1"/>
        <v>0</v>
      </c>
      <c r="I96" s="53"/>
      <c r="J96" s="53"/>
      <c r="K96" s="31"/>
      <c r="L96" s="32"/>
      <c r="M96" s="33"/>
      <c r="N96" s="32"/>
    </row>
    <row r="97" spans="1:14" ht="63" x14ac:dyDescent="0.25">
      <c r="A97" s="2">
        <v>2</v>
      </c>
      <c r="B97" s="2" t="s">
        <v>276</v>
      </c>
      <c r="C97" s="34" t="s">
        <v>283</v>
      </c>
      <c r="D97" s="50" t="s">
        <v>284</v>
      </c>
      <c r="E97" s="51">
        <v>0</v>
      </c>
      <c r="F97" s="51">
        <v>0</v>
      </c>
      <c r="G97" s="48">
        <v>1500000</v>
      </c>
      <c r="H97" s="38">
        <f t="shared" si="1"/>
        <v>1500000</v>
      </c>
      <c r="I97" s="53"/>
      <c r="J97" s="53"/>
      <c r="K97" s="31"/>
      <c r="L97" s="32"/>
      <c r="M97" s="33" t="s">
        <v>285</v>
      </c>
      <c r="N97" s="32" t="s">
        <v>286</v>
      </c>
    </row>
    <row r="98" spans="1:14" ht="13.8" hidden="1" x14ac:dyDescent="0.25">
      <c r="A98" s="2">
        <v>2</v>
      </c>
      <c r="B98" s="2" t="s">
        <v>276</v>
      </c>
      <c r="C98" s="34" t="s">
        <v>287</v>
      </c>
      <c r="D98" s="50" t="s">
        <v>288</v>
      </c>
      <c r="E98" s="51">
        <v>0</v>
      </c>
      <c r="F98" s="51">
        <v>0</v>
      </c>
      <c r="G98" s="48">
        <v>0</v>
      </c>
      <c r="H98" s="38">
        <f t="shared" si="1"/>
        <v>0</v>
      </c>
      <c r="I98" s="53"/>
      <c r="J98" s="53"/>
      <c r="K98" s="31"/>
      <c r="L98" s="32"/>
      <c r="M98" s="33"/>
      <c r="N98" s="32"/>
    </row>
    <row r="99" spans="1:14" ht="37.799999999999997" x14ac:dyDescent="0.25">
      <c r="A99" s="2">
        <v>2</v>
      </c>
      <c r="B99" s="2" t="s">
        <v>276</v>
      </c>
      <c r="C99" s="34" t="s">
        <v>289</v>
      </c>
      <c r="D99" s="50" t="s">
        <v>290</v>
      </c>
      <c r="E99" s="51">
        <v>0</v>
      </c>
      <c r="F99" s="51">
        <v>0</v>
      </c>
      <c r="G99" s="48">
        <v>1500000</v>
      </c>
      <c r="H99" s="38">
        <f t="shared" si="1"/>
        <v>1500000</v>
      </c>
      <c r="I99" s="53"/>
      <c r="J99" s="53"/>
      <c r="K99" s="31"/>
      <c r="L99" s="32"/>
      <c r="M99" s="33" t="s">
        <v>291</v>
      </c>
      <c r="N99" s="32" t="s">
        <v>292</v>
      </c>
    </row>
    <row r="100" spans="1:14" ht="13.8" hidden="1" x14ac:dyDescent="0.25">
      <c r="A100" s="2">
        <v>2</v>
      </c>
      <c r="B100" s="2" t="s">
        <v>276</v>
      </c>
      <c r="C100" s="34" t="s">
        <v>293</v>
      </c>
      <c r="D100" s="50" t="s">
        <v>294</v>
      </c>
      <c r="E100" s="51">
        <v>0</v>
      </c>
      <c r="F100" s="51">
        <v>0</v>
      </c>
      <c r="G100" s="48">
        <v>0</v>
      </c>
      <c r="H100" s="38">
        <f t="shared" si="1"/>
        <v>0</v>
      </c>
      <c r="I100" s="52"/>
      <c r="J100" s="52"/>
      <c r="K100" s="31"/>
      <c r="L100" s="32"/>
      <c r="M100" s="33"/>
      <c r="N100" s="32"/>
    </row>
    <row r="101" spans="1:14" ht="50.4" x14ac:dyDescent="0.25">
      <c r="A101" s="2">
        <v>2</v>
      </c>
      <c r="B101" s="2" t="s">
        <v>276</v>
      </c>
      <c r="C101" s="34" t="s">
        <v>295</v>
      </c>
      <c r="D101" s="50" t="s">
        <v>296</v>
      </c>
      <c r="E101" s="51">
        <v>0</v>
      </c>
      <c r="F101" s="51">
        <v>0</v>
      </c>
      <c r="G101" s="48">
        <v>300000</v>
      </c>
      <c r="H101" s="38">
        <f t="shared" si="1"/>
        <v>300000</v>
      </c>
      <c r="I101" s="53"/>
      <c r="J101" s="53"/>
      <c r="K101" s="31" t="s">
        <v>86</v>
      </c>
      <c r="L101" s="32" t="s">
        <v>297</v>
      </c>
      <c r="M101" s="33"/>
      <c r="N101" s="32"/>
    </row>
    <row r="102" spans="1:14" ht="13.8" hidden="1" x14ac:dyDescent="0.25">
      <c r="A102" s="2">
        <v>2</v>
      </c>
      <c r="B102" s="2" t="s">
        <v>276</v>
      </c>
      <c r="C102" s="34" t="s">
        <v>298</v>
      </c>
      <c r="D102" s="50" t="s">
        <v>299</v>
      </c>
      <c r="E102" s="51">
        <v>0</v>
      </c>
      <c r="F102" s="51">
        <v>0</v>
      </c>
      <c r="G102" s="48">
        <v>0</v>
      </c>
      <c r="H102" s="38">
        <f t="shared" si="1"/>
        <v>0</v>
      </c>
      <c r="I102" s="53"/>
      <c r="J102" s="53"/>
      <c r="K102" s="31"/>
      <c r="L102" s="32"/>
      <c r="M102" s="33"/>
      <c r="N102" s="32"/>
    </row>
    <row r="103" spans="1:14" ht="13.8" hidden="1" x14ac:dyDescent="0.25">
      <c r="A103" s="2">
        <v>3</v>
      </c>
      <c r="B103" s="2" t="s">
        <v>300</v>
      </c>
      <c r="C103" s="34" t="s">
        <v>301</v>
      </c>
      <c r="D103" s="50" t="s">
        <v>302</v>
      </c>
      <c r="E103" s="51">
        <v>0</v>
      </c>
      <c r="F103" s="51">
        <v>0</v>
      </c>
      <c r="G103" s="57">
        <v>0</v>
      </c>
      <c r="H103" s="38">
        <f t="shared" si="1"/>
        <v>0</v>
      </c>
      <c r="I103" s="53"/>
      <c r="J103" s="53"/>
      <c r="K103" s="31"/>
      <c r="L103" s="32"/>
      <c r="M103" s="33"/>
      <c r="N103" s="32"/>
    </row>
    <row r="104" spans="1:14" ht="13.8" hidden="1" x14ac:dyDescent="0.25">
      <c r="A104" s="2">
        <v>3</v>
      </c>
      <c r="B104" s="2" t="s">
        <v>300</v>
      </c>
      <c r="C104" s="34" t="s">
        <v>303</v>
      </c>
      <c r="D104" s="50" t="s">
        <v>304</v>
      </c>
      <c r="E104" s="51">
        <v>0</v>
      </c>
      <c r="F104" s="51">
        <v>0</v>
      </c>
      <c r="G104" s="57">
        <v>0</v>
      </c>
      <c r="H104" s="38">
        <f t="shared" si="1"/>
        <v>0</v>
      </c>
      <c r="I104" s="53"/>
      <c r="J104" s="53"/>
      <c r="K104" s="31"/>
      <c r="L104" s="32"/>
      <c r="M104" s="33"/>
      <c r="N104" s="32"/>
    </row>
    <row r="105" spans="1:14" ht="13.8" hidden="1" x14ac:dyDescent="0.25">
      <c r="A105" s="2">
        <v>3</v>
      </c>
      <c r="B105" s="2" t="s">
        <v>300</v>
      </c>
      <c r="C105" s="34" t="s">
        <v>305</v>
      </c>
      <c r="D105" s="50" t="s">
        <v>306</v>
      </c>
      <c r="E105" s="51">
        <v>0</v>
      </c>
      <c r="F105" s="51">
        <v>0</v>
      </c>
      <c r="G105" s="57">
        <v>0</v>
      </c>
      <c r="H105" s="38">
        <f t="shared" si="1"/>
        <v>0</v>
      </c>
      <c r="I105" s="53"/>
      <c r="J105" s="53"/>
      <c r="K105" s="31"/>
      <c r="L105" s="32"/>
      <c r="M105" s="33"/>
      <c r="N105" s="32"/>
    </row>
    <row r="106" spans="1:14" ht="13.8" hidden="1" x14ac:dyDescent="0.25">
      <c r="A106" s="2">
        <v>3</v>
      </c>
      <c r="B106" s="2" t="s">
        <v>300</v>
      </c>
      <c r="C106" s="34" t="s">
        <v>307</v>
      </c>
      <c r="D106" s="50" t="s">
        <v>308</v>
      </c>
      <c r="E106" s="51">
        <v>0</v>
      </c>
      <c r="F106" s="51">
        <v>0</v>
      </c>
      <c r="G106" s="57">
        <v>0</v>
      </c>
      <c r="H106" s="38">
        <f t="shared" si="1"/>
        <v>0</v>
      </c>
      <c r="I106" s="53"/>
      <c r="J106" s="53"/>
      <c r="K106" s="31"/>
      <c r="L106" s="32"/>
      <c r="M106" s="33"/>
      <c r="N106" s="32"/>
    </row>
    <row r="107" spans="1:14" ht="13.8" hidden="1" x14ac:dyDescent="0.25">
      <c r="A107" s="2">
        <v>3</v>
      </c>
      <c r="B107" s="2" t="s">
        <v>309</v>
      </c>
      <c r="C107" s="34" t="s">
        <v>310</v>
      </c>
      <c r="D107" s="50" t="s">
        <v>311</v>
      </c>
      <c r="E107" s="51">
        <v>0</v>
      </c>
      <c r="F107" s="51">
        <v>0</v>
      </c>
      <c r="G107" s="57">
        <v>0</v>
      </c>
      <c r="H107" s="38">
        <f t="shared" si="1"/>
        <v>0</v>
      </c>
      <c r="I107" s="53"/>
      <c r="J107" s="53"/>
      <c r="K107" s="31"/>
      <c r="L107" s="32"/>
      <c r="M107" s="33"/>
      <c r="N107" s="32"/>
    </row>
    <row r="108" spans="1:14" ht="13.8" hidden="1" x14ac:dyDescent="0.25">
      <c r="A108" s="2">
        <v>3</v>
      </c>
      <c r="B108" s="2" t="s">
        <v>309</v>
      </c>
      <c r="C108" s="34" t="s">
        <v>312</v>
      </c>
      <c r="D108" s="50" t="s">
        <v>313</v>
      </c>
      <c r="E108" s="51">
        <v>0</v>
      </c>
      <c r="F108" s="51">
        <v>0</v>
      </c>
      <c r="G108" s="57">
        <v>0</v>
      </c>
      <c r="H108" s="38">
        <f t="shared" si="1"/>
        <v>0</v>
      </c>
      <c r="I108" s="53"/>
      <c r="J108" s="53"/>
      <c r="K108" s="31"/>
      <c r="L108" s="32"/>
      <c r="M108" s="33"/>
      <c r="N108" s="32"/>
    </row>
    <row r="109" spans="1:14" ht="13.8" hidden="1" x14ac:dyDescent="0.25">
      <c r="A109" s="2">
        <v>3</v>
      </c>
      <c r="B109" s="2" t="s">
        <v>309</v>
      </c>
      <c r="C109" s="34" t="s">
        <v>314</v>
      </c>
      <c r="D109" s="50" t="s">
        <v>315</v>
      </c>
      <c r="E109" s="51">
        <v>0</v>
      </c>
      <c r="F109" s="51">
        <v>0</v>
      </c>
      <c r="G109" s="57">
        <v>0</v>
      </c>
      <c r="H109" s="38">
        <f t="shared" si="1"/>
        <v>0</v>
      </c>
      <c r="I109" s="53"/>
      <c r="J109" s="53"/>
      <c r="K109" s="31"/>
      <c r="L109" s="32"/>
      <c r="M109" s="33"/>
      <c r="N109" s="32"/>
    </row>
    <row r="110" spans="1:14" ht="13.8" hidden="1" x14ac:dyDescent="0.25">
      <c r="A110" s="2">
        <v>3</v>
      </c>
      <c r="B110" s="2" t="s">
        <v>309</v>
      </c>
      <c r="C110" s="34" t="s">
        <v>316</v>
      </c>
      <c r="D110" s="50" t="s">
        <v>317</v>
      </c>
      <c r="E110" s="51">
        <v>0</v>
      </c>
      <c r="F110" s="51">
        <v>0</v>
      </c>
      <c r="G110" s="57">
        <v>0</v>
      </c>
      <c r="H110" s="38">
        <f t="shared" si="1"/>
        <v>0</v>
      </c>
      <c r="I110" s="53"/>
      <c r="J110" s="53"/>
      <c r="K110" s="31"/>
      <c r="L110" s="32"/>
      <c r="M110" s="33"/>
      <c r="N110" s="32"/>
    </row>
    <row r="111" spans="1:14" ht="13.8" hidden="1" x14ac:dyDescent="0.25">
      <c r="A111" s="2">
        <v>3</v>
      </c>
      <c r="B111" s="2" t="s">
        <v>309</v>
      </c>
      <c r="C111" s="34" t="s">
        <v>318</v>
      </c>
      <c r="D111" s="50" t="s">
        <v>319</v>
      </c>
      <c r="E111" s="51">
        <v>0</v>
      </c>
      <c r="F111" s="51">
        <v>0</v>
      </c>
      <c r="G111" s="57">
        <v>0</v>
      </c>
      <c r="H111" s="38">
        <f t="shared" si="1"/>
        <v>0</v>
      </c>
      <c r="I111" s="53"/>
      <c r="J111" s="53"/>
      <c r="K111" s="31"/>
      <c r="L111" s="32"/>
      <c r="M111" s="33"/>
      <c r="N111" s="32"/>
    </row>
    <row r="112" spans="1:14" ht="13.8" hidden="1" x14ac:dyDescent="0.25">
      <c r="A112" s="2">
        <v>3</v>
      </c>
      <c r="B112" s="2" t="s">
        <v>309</v>
      </c>
      <c r="C112" s="34" t="s">
        <v>320</v>
      </c>
      <c r="D112" s="50" t="s">
        <v>321</v>
      </c>
      <c r="E112" s="51">
        <v>0</v>
      </c>
      <c r="F112" s="51">
        <v>0</v>
      </c>
      <c r="G112" s="57">
        <v>0</v>
      </c>
      <c r="H112" s="38">
        <f t="shared" si="1"/>
        <v>0</v>
      </c>
      <c r="I112" s="53"/>
      <c r="J112" s="53"/>
      <c r="K112" s="31"/>
      <c r="L112" s="32"/>
      <c r="M112" s="33"/>
      <c r="N112" s="32"/>
    </row>
    <row r="113" spans="1:14" ht="13.8" hidden="1" x14ac:dyDescent="0.25">
      <c r="A113" s="2">
        <v>3</v>
      </c>
      <c r="B113" s="2" t="s">
        <v>309</v>
      </c>
      <c r="C113" s="34" t="s">
        <v>322</v>
      </c>
      <c r="D113" s="50" t="s">
        <v>323</v>
      </c>
      <c r="E113" s="51">
        <v>0</v>
      </c>
      <c r="F113" s="51">
        <v>0</v>
      </c>
      <c r="G113" s="57">
        <v>0</v>
      </c>
      <c r="H113" s="38">
        <f t="shared" si="1"/>
        <v>0</v>
      </c>
      <c r="I113" s="53"/>
      <c r="J113" s="53"/>
      <c r="K113" s="31"/>
      <c r="L113" s="32"/>
      <c r="M113" s="33"/>
      <c r="N113" s="32"/>
    </row>
    <row r="114" spans="1:14" ht="13.8" hidden="1" x14ac:dyDescent="0.25">
      <c r="A114" s="2">
        <v>3</v>
      </c>
      <c r="B114" s="2" t="s">
        <v>309</v>
      </c>
      <c r="C114" s="34" t="s">
        <v>324</v>
      </c>
      <c r="D114" s="50" t="s">
        <v>325</v>
      </c>
      <c r="E114" s="51">
        <v>0</v>
      </c>
      <c r="F114" s="51">
        <v>0</v>
      </c>
      <c r="G114" s="57">
        <v>0</v>
      </c>
      <c r="H114" s="38">
        <f t="shared" si="1"/>
        <v>0</v>
      </c>
      <c r="I114" s="53"/>
      <c r="J114" s="53"/>
      <c r="K114" s="31"/>
      <c r="L114" s="32"/>
      <c r="M114" s="33"/>
      <c r="N114" s="32"/>
    </row>
    <row r="115" spans="1:14" ht="13.8" hidden="1" x14ac:dyDescent="0.25">
      <c r="A115" s="2">
        <v>3</v>
      </c>
      <c r="B115" s="2" t="s">
        <v>326</v>
      </c>
      <c r="C115" s="34" t="s">
        <v>327</v>
      </c>
      <c r="D115" s="50" t="s">
        <v>328</v>
      </c>
      <c r="E115" s="51">
        <v>0</v>
      </c>
      <c r="F115" s="51">
        <v>0</v>
      </c>
      <c r="G115" s="57">
        <v>0</v>
      </c>
      <c r="H115" s="38">
        <f t="shared" si="1"/>
        <v>0</v>
      </c>
      <c r="I115" s="53"/>
      <c r="J115" s="53"/>
      <c r="K115" s="31"/>
      <c r="L115" s="32"/>
      <c r="M115" s="33"/>
      <c r="N115" s="32"/>
    </row>
    <row r="116" spans="1:14" ht="13.8" hidden="1" x14ac:dyDescent="0.25">
      <c r="A116" s="2">
        <v>3</v>
      </c>
      <c r="B116" s="2" t="s">
        <v>326</v>
      </c>
      <c r="C116" s="34" t="s">
        <v>329</v>
      </c>
      <c r="D116" s="50" t="s">
        <v>330</v>
      </c>
      <c r="E116" s="51">
        <v>0</v>
      </c>
      <c r="F116" s="51">
        <v>0</v>
      </c>
      <c r="G116" s="57">
        <v>0</v>
      </c>
      <c r="H116" s="38">
        <f t="shared" si="1"/>
        <v>0</v>
      </c>
      <c r="I116" s="53"/>
      <c r="J116" s="53"/>
      <c r="K116" s="31"/>
      <c r="L116" s="32"/>
      <c r="M116" s="33"/>
      <c r="N116" s="32"/>
    </row>
    <row r="117" spans="1:14" ht="13.8" hidden="1" x14ac:dyDescent="0.25">
      <c r="A117" s="2">
        <v>3</v>
      </c>
      <c r="B117" s="2" t="s">
        <v>331</v>
      </c>
      <c r="C117" s="34" t="s">
        <v>332</v>
      </c>
      <c r="D117" s="50" t="s">
        <v>333</v>
      </c>
      <c r="E117" s="51">
        <v>0</v>
      </c>
      <c r="F117" s="51">
        <v>0</v>
      </c>
      <c r="G117" s="57">
        <v>0</v>
      </c>
      <c r="H117" s="38">
        <f t="shared" si="1"/>
        <v>0</v>
      </c>
      <c r="I117" s="53"/>
      <c r="J117" s="53"/>
      <c r="K117" s="31"/>
      <c r="L117" s="32"/>
      <c r="M117" s="33"/>
      <c r="N117" s="32"/>
    </row>
    <row r="118" spans="1:14" ht="13.8" hidden="1" x14ac:dyDescent="0.25">
      <c r="A118" s="2">
        <v>3</v>
      </c>
      <c r="B118" s="2" t="s">
        <v>331</v>
      </c>
      <c r="C118" s="34" t="s">
        <v>334</v>
      </c>
      <c r="D118" s="50" t="s">
        <v>335</v>
      </c>
      <c r="E118" s="51">
        <v>0</v>
      </c>
      <c r="F118" s="51">
        <v>0</v>
      </c>
      <c r="G118" s="57">
        <v>0</v>
      </c>
      <c r="H118" s="38">
        <f t="shared" si="1"/>
        <v>0</v>
      </c>
      <c r="I118" s="53"/>
      <c r="J118" s="53"/>
      <c r="K118" s="31"/>
      <c r="L118" s="32"/>
      <c r="M118" s="33"/>
      <c r="N118" s="32"/>
    </row>
    <row r="119" spans="1:14" ht="13.8" hidden="1" x14ac:dyDescent="0.25">
      <c r="A119" s="2">
        <v>3</v>
      </c>
      <c r="B119" s="2" t="s">
        <v>331</v>
      </c>
      <c r="C119" s="34" t="s">
        <v>336</v>
      </c>
      <c r="D119" s="50" t="s">
        <v>337</v>
      </c>
      <c r="E119" s="51">
        <v>0</v>
      </c>
      <c r="F119" s="51">
        <v>0</v>
      </c>
      <c r="G119" s="57">
        <v>0</v>
      </c>
      <c r="H119" s="38">
        <f t="shared" si="1"/>
        <v>0</v>
      </c>
      <c r="I119" s="53"/>
      <c r="J119" s="53"/>
      <c r="K119" s="31"/>
      <c r="L119" s="32"/>
      <c r="M119" s="33"/>
      <c r="N119" s="32"/>
    </row>
    <row r="120" spans="1:14" ht="13.8" hidden="1" x14ac:dyDescent="0.25">
      <c r="A120" s="2">
        <v>3</v>
      </c>
      <c r="B120" s="2" t="s">
        <v>331</v>
      </c>
      <c r="C120" s="34" t="s">
        <v>338</v>
      </c>
      <c r="D120" s="50" t="s">
        <v>339</v>
      </c>
      <c r="E120" s="51">
        <v>0</v>
      </c>
      <c r="F120" s="51">
        <v>0</v>
      </c>
      <c r="G120" s="57">
        <v>0</v>
      </c>
      <c r="H120" s="38">
        <f t="shared" si="1"/>
        <v>0</v>
      </c>
      <c r="I120" s="53"/>
      <c r="J120" s="53"/>
      <c r="K120" s="31"/>
      <c r="L120" s="32"/>
      <c r="M120" s="33"/>
      <c r="N120" s="32"/>
    </row>
    <row r="121" spans="1:14" ht="13.8" hidden="1" x14ac:dyDescent="0.25">
      <c r="A121" s="2">
        <v>3</v>
      </c>
      <c r="B121" s="2" t="s">
        <v>331</v>
      </c>
      <c r="C121" s="34" t="s">
        <v>340</v>
      </c>
      <c r="D121" s="50" t="s">
        <v>341</v>
      </c>
      <c r="E121" s="51">
        <v>0</v>
      </c>
      <c r="F121" s="51">
        <v>0</v>
      </c>
      <c r="G121" s="57">
        <v>0</v>
      </c>
      <c r="H121" s="38">
        <f t="shared" si="1"/>
        <v>0</v>
      </c>
      <c r="I121" s="53"/>
      <c r="J121" s="53"/>
      <c r="K121" s="31"/>
      <c r="L121" s="32"/>
      <c r="M121" s="33"/>
      <c r="N121" s="32"/>
    </row>
    <row r="122" spans="1:14" ht="13.8" hidden="1" x14ac:dyDescent="0.25">
      <c r="A122" s="2">
        <v>4</v>
      </c>
      <c r="B122" s="2" t="s">
        <v>342</v>
      </c>
      <c r="C122" s="34" t="s">
        <v>343</v>
      </c>
      <c r="D122" s="50" t="s">
        <v>344</v>
      </c>
      <c r="E122" s="51">
        <v>0</v>
      </c>
      <c r="F122" s="51">
        <v>0</v>
      </c>
      <c r="G122" s="57">
        <v>0</v>
      </c>
      <c r="H122" s="38">
        <f t="shared" si="1"/>
        <v>0</v>
      </c>
      <c r="I122" s="53"/>
      <c r="J122" s="53"/>
      <c r="K122" s="31"/>
      <c r="L122" s="32"/>
      <c r="M122" s="33"/>
      <c r="N122" s="32"/>
    </row>
    <row r="123" spans="1:14" ht="13.8" hidden="1" x14ac:dyDescent="0.25">
      <c r="A123" s="2">
        <v>4</v>
      </c>
      <c r="B123" s="2" t="s">
        <v>342</v>
      </c>
      <c r="C123" s="34" t="s">
        <v>345</v>
      </c>
      <c r="D123" s="50" t="s">
        <v>346</v>
      </c>
      <c r="E123" s="51">
        <v>0</v>
      </c>
      <c r="F123" s="51">
        <v>0</v>
      </c>
      <c r="G123" s="57">
        <v>0</v>
      </c>
      <c r="H123" s="38">
        <f t="shared" si="1"/>
        <v>0</v>
      </c>
      <c r="I123" s="53"/>
      <c r="J123" s="53"/>
      <c r="K123" s="31"/>
      <c r="L123" s="32"/>
      <c r="M123" s="33"/>
      <c r="N123" s="32"/>
    </row>
    <row r="124" spans="1:14" ht="13.8" hidden="1" x14ac:dyDescent="0.25">
      <c r="A124" s="2">
        <v>4</v>
      </c>
      <c r="B124" s="2" t="s">
        <v>342</v>
      </c>
      <c r="C124" s="34" t="s">
        <v>347</v>
      </c>
      <c r="D124" s="50" t="s">
        <v>348</v>
      </c>
      <c r="E124" s="51">
        <v>0</v>
      </c>
      <c r="F124" s="51">
        <v>0</v>
      </c>
      <c r="G124" s="57">
        <v>0</v>
      </c>
      <c r="H124" s="38">
        <f t="shared" si="1"/>
        <v>0</v>
      </c>
      <c r="I124" s="53"/>
      <c r="J124" s="53"/>
      <c r="K124" s="31"/>
      <c r="L124" s="32"/>
      <c r="M124" s="33"/>
      <c r="N124" s="32"/>
    </row>
    <row r="125" spans="1:14" ht="13.8" hidden="1" x14ac:dyDescent="0.25">
      <c r="A125" s="2">
        <v>4</v>
      </c>
      <c r="B125" s="2" t="s">
        <v>342</v>
      </c>
      <c r="C125" s="34" t="s">
        <v>349</v>
      </c>
      <c r="D125" s="50" t="s">
        <v>350</v>
      </c>
      <c r="E125" s="51">
        <v>0</v>
      </c>
      <c r="F125" s="51">
        <v>0</v>
      </c>
      <c r="G125" s="57">
        <v>0</v>
      </c>
      <c r="H125" s="38">
        <f t="shared" si="1"/>
        <v>0</v>
      </c>
      <c r="I125" s="53"/>
      <c r="J125" s="53"/>
      <c r="K125" s="31"/>
      <c r="L125" s="32"/>
      <c r="M125" s="33"/>
      <c r="N125" s="32"/>
    </row>
    <row r="126" spans="1:14" ht="13.8" hidden="1" x14ac:dyDescent="0.25">
      <c r="A126" s="2">
        <v>4</v>
      </c>
      <c r="B126" s="2" t="s">
        <v>342</v>
      </c>
      <c r="C126" s="34" t="s">
        <v>351</v>
      </c>
      <c r="D126" s="50" t="s">
        <v>352</v>
      </c>
      <c r="E126" s="51">
        <v>0</v>
      </c>
      <c r="F126" s="51">
        <v>0</v>
      </c>
      <c r="G126" s="57">
        <v>0</v>
      </c>
      <c r="H126" s="38">
        <f t="shared" si="1"/>
        <v>0</v>
      </c>
      <c r="I126" s="53"/>
      <c r="J126" s="53"/>
      <c r="K126" s="31"/>
      <c r="L126" s="32"/>
      <c r="M126" s="33"/>
      <c r="N126" s="32"/>
    </row>
    <row r="127" spans="1:14" ht="13.8" hidden="1" x14ac:dyDescent="0.25">
      <c r="A127" s="2">
        <v>4</v>
      </c>
      <c r="B127" s="2" t="s">
        <v>342</v>
      </c>
      <c r="C127" s="34" t="s">
        <v>353</v>
      </c>
      <c r="D127" s="50" t="s">
        <v>354</v>
      </c>
      <c r="E127" s="51">
        <v>0</v>
      </c>
      <c r="F127" s="51">
        <v>0</v>
      </c>
      <c r="G127" s="57">
        <v>0</v>
      </c>
      <c r="H127" s="38">
        <f t="shared" si="1"/>
        <v>0</v>
      </c>
      <c r="I127" s="53"/>
      <c r="J127" s="53"/>
      <c r="K127" s="31"/>
      <c r="L127" s="32"/>
      <c r="M127" s="33"/>
      <c r="N127" s="32"/>
    </row>
    <row r="128" spans="1:14" ht="13.8" hidden="1" x14ac:dyDescent="0.25">
      <c r="A128" s="2">
        <v>4</v>
      </c>
      <c r="B128" s="2" t="s">
        <v>342</v>
      </c>
      <c r="C128" s="34" t="s">
        <v>355</v>
      </c>
      <c r="D128" s="50" t="s">
        <v>356</v>
      </c>
      <c r="E128" s="51">
        <v>0</v>
      </c>
      <c r="F128" s="51">
        <v>0</v>
      </c>
      <c r="G128" s="57">
        <v>0</v>
      </c>
      <c r="H128" s="38">
        <f t="shared" si="1"/>
        <v>0</v>
      </c>
      <c r="I128" s="53"/>
      <c r="J128" s="53"/>
      <c r="K128" s="31"/>
      <c r="L128" s="32"/>
      <c r="M128" s="33"/>
      <c r="N128" s="32"/>
    </row>
    <row r="129" spans="1:14" ht="13.8" hidden="1" x14ac:dyDescent="0.25">
      <c r="A129" s="2">
        <v>4</v>
      </c>
      <c r="B129" s="2" t="s">
        <v>342</v>
      </c>
      <c r="C129" s="34" t="s">
        <v>357</v>
      </c>
      <c r="D129" s="50" t="s">
        <v>358</v>
      </c>
      <c r="E129" s="51">
        <v>0</v>
      </c>
      <c r="F129" s="51">
        <v>0</v>
      </c>
      <c r="G129" s="57">
        <v>0</v>
      </c>
      <c r="H129" s="38">
        <f t="shared" si="1"/>
        <v>0</v>
      </c>
      <c r="I129" s="53"/>
      <c r="J129" s="53"/>
      <c r="K129" s="31"/>
      <c r="L129" s="32"/>
      <c r="M129" s="33"/>
      <c r="N129" s="32"/>
    </row>
    <row r="130" spans="1:14" ht="13.8" hidden="1" x14ac:dyDescent="0.25">
      <c r="A130" s="2">
        <v>4</v>
      </c>
      <c r="B130" s="2" t="s">
        <v>359</v>
      </c>
      <c r="C130" s="34" t="s">
        <v>360</v>
      </c>
      <c r="D130" s="50" t="s">
        <v>361</v>
      </c>
      <c r="E130" s="51">
        <v>0</v>
      </c>
      <c r="F130" s="51">
        <v>0</v>
      </c>
      <c r="G130" s="57">
        <v>0</v>
      </c>
      <c r="H130" s="38">
        <f t="shared" si="1"/>
        <v>0</v>
      </c>
      <c r="I130" s="53"/>
      <c r="J130" s="53"/>
      <c r="K130" s="31"/>
      <c r="L130" s="32"/>
      <c r="M130" s="33"/>
      <c r="N130" s="32"/>
    </row>
    <row r="131" spans="1:14" ht="13.8" hidden="1" x14ac:dyDescent="0.25">
      <c r="A131" s="2">
        <v>4</v>
      </c>
      <c r="B131" s="2" t="s">
        <v>359</v>
      </c>
      <c r="C131" s="34" t="s">
        <v>362</v>
      </c>
      <c r="D131" s="50" t="s">
        <v>363</v>
      </c>
      <c r="E131" s="51">
        <v>0</v>
      </c>
      <c r="F131" s="51">
        <v>0</v>
      </c>
      <c r="G131" s="57">
        <v>0</v>
      </c>
      <c r="H131" s="38">
        <f t="shared" si="1"/>
        <v>0</v>
      </c>
      <c r="I131" s="53"/>
      <c r="J131" s="53"/>
      <c r="K131" s="31"/>
      <c r="L131" s="32"/>
      <c r="M131" s="33"/>
      <c r="N131" s="32"/>
    </row>
    <row r="132" spans="1:14" ht="13.8" hidden="1" x14ac:dyDescent="0.25">
      <c r="A132" s="2">
        <v>4</v>
      </c>
      <c r="B132" s="2" t="s">
        <v>359</v>
      </c>
      <c r="C132" s="34" t="s">
        <v>364</v>
      </c>
      <c r="D132" s="50" t="s">
        <v>365</v>
      </c>
      <c r="E132" s="51">
        <v>0</v>
      </c>
      <c r="F132" s="51">
        <v>0</v>
      </c>
      <c r="G132" s="57">
        <v>0</v>
      </c>
      <c r="H132" s="38">
        <f t="shared" si="1"/>
        <v>0</v>
      </c>
      <c r="I132" s="53"/>
      <c r="J132" s="53"/>
      <c r="K132" s="31"/>
      <c r="L132" s="32"/>
      <c r="M132" s="33"/>
      <c r="N132" s="32"/>
    </row>
    <row r="133" spans="1:14" ht="13.8" hidden="1" x14ac:dyDescent="0.25">
      <c r="A133" s="2">
        <v>4</v>
      </c>
      <c r="B133" s="2" t="s">
        <v>359</v>
      </c>
      <c r="C133" s="34" t="s">
        <v>366</v>
      </c>
      <c r="D133" s="50" t="s">
        <v>367</v>
      </c>
      <c r="E133" s="51">
        <v>0</v>
      </c>
      <c r="F133" s="51">
        <v>0</v>
      </c>
      <c r="G133" s="57">
        <v>0</v>
      </c>
      <c r="H133" s="38">
        <f t="shared" si="1"/>
        <v>0</v>
      </c>
      <c r="I133" s="53"/>
      <c r="J133" s="53"/>
      <c r="K133" s="31"/>
      <c r="L133" s="32"/>
      <c r="M133" s="33"/>
      <c r="N133" s="32"/>
    </row>
    <row r="134" spans="1:14" ht="13.8" hidden="1" x14ac:dyDescent="0.25">
      <c r="A134" s="2">
        <v>4</v>
      </c>
      <c r="B134" s="2" t="s">
        <v>359</v>
      </c>
      <c r="C134" s="34" t="s">
        <v>368</v>
      </c>
      <c r="D134" s="50" t="s">
        <v>369</v>
      </c>
      <c r="E134" s="51">
        <v>0</v>
      </c>
      <c r="F134" s="51">
        <v>0</v>
      </c>
      <c r="G134" s="57">
        <v>0</v>
      </c>
      <c r="H134" s="38">
        <f t="shared" si="1"/>
        <v>0</v>
      </c>
      <c r="I134" s="53"/>
      <c r="J134" s="53"/>
      <c r="K134" s="31"/>
      <c r="L134" s="32"/>
      <c r="M134" s="33"/>
      <c r="N134" s="32"/>
    </row>
    <row r="135" spans="1:14" ht="13.8" hidden="1" x14ac:dyDescent="0.25">
      <c r="A135" s="2">
        <v>4</v>
      </c>
      <c r="B135" s="2" t="s">
        <v>359</v>
      </c>
      <c r="C135" s="34" t="s">
        <v>370</v>
      </c>
      <c r="D135" s="50" t="s">
        <v>371</v>
      </c>
      <c r="E135" s="51">
        <v>0</v>
      </c>
      <c r="F135" s="51">
        <v>0</v>
      </c>
      <c r="G135" s="57">
        <v>0</v>
      </c>
      <c r="H135" s="38">
        <f t="shared" si="1"/>
        <v>0</v>
      </c>
      <c r="I135" s="53"/>
      <c r="J135" s="53"/>
      <c r="K135" s="31"/>
      <c r="L135" s="32"/>
      <c r="M135" s="33"/>
      <c r="N135" s="32"/>
    </row>
    <row r="136" spans="1:14" ht="13.8" hidden="1" x14ac:dyDescent="0.25">
      <c r="A136" s="2">
        <v>4</v>
      </c>
      <c r="B136" s="2" t="s">
        <v>359</v>
      </c>
      <c r="C136" s="34" t="s">
        <v>372</v>
      </c>
      <c r="D136" s="50" t="s">
        <v>373</v>
      </c>
      <c r="E136" s="51">
        <v>0</v>
      </c>
      <c r="F136" s="51">
        <v>0</v>
      </c>
      <c r="G136" s="57">
        <v>0</v>
      </c>
      <c r="H136" s="38">
        <f t="shared" ref="H136:H199" si="2">+E136+F136+G136</f>
        <v>0</v>
      </c>
      <c r="I136" s="53"/>
      <c r="J136" s="53"/>
      <c r="K136" s="31"/>
      <c r="L136" s="32"/>
      <c r="M136" s="33"/>
      <c r="N136" s="32"/>
    </row>
    <row r="137" spans="1:14" ht="13.8" hidden="1" x14ac:dyDescent="0.25">
      <c r="A137" s="2">
        <v>4</v>
      </c>
      <c r="B137" s="2" t="s">
        <v>359</v>
      </c>
      <c r="C137" s="34" t="s">
        <v>374</v>
      </c>
      <c r="D137" s="50" t="s">
        <v>375</v>
      </c>
      <c r="E137" s="51">
        <v>0</v>
      </c>
      <c r="F137" s="51">
        <v>0</v>
      </c>
      <c r="G137" s="57">
        <v>0</v>
      </c>
      <c r="H137" s="38">
        <f t="shared" si="2"/>
        <v>0</v>
      </c>
      <c r="I137" s="53"/>
      <c r="J137" s="53"/>
      <c r="K137" s="31"/>
      <c r="L137" s="32"/>
      <c r="M137" s="33"/>
      <c r="N137" s="32"/>
    </row>
    <row r="138" spans="1:14" ht="13.8" hidden="1" x14ac:dyDescent="0.25">
      <c r="A138" s="2">
        <v>4</v>
      </c>
      <c r="B138" s="2" t="s">
        <v>376</v>
      </c>
      <c r="C138" s="34" t="s">
        <v>377</v>
      </c>
      <c r="D138" s="50" t="s">
        <v>378</v>
      </c>
      <c r="E138" s="51">
        <v>0</v>
      </c>
      <c r="F138" s="51">
        <v>0</v>
      </c>
      <c r="G138" s="57">
        <v>0</v>
      </c>
      <c r="H138" s="38">
        <f t="shared" si="2"/>
        <v>0</v>
      </c>
      <c r="I138" s="53"/>
      <c r="J138" s="53"/>
      <c r="K138" s="31"/>
      <c r="L138" s="32"/>
      <c r="M138" s="33"/>
      <c r="N138" s="32"/>
    </row>
    <row r="139" spans="1:14" ht="13.8" hidden="1" x14ac:dyDescent="0.25">
      <c r="A139" s="2">
        <v>4</v>
      </c>
      <c r="B139" s="2" t="s">
        <v>376</v>
      </c>
      <c r="C139" s="34" t="s">
        <v>379</v>
      </c>
      <c r="D139" s="50" t="s">
        <v>380</v>
      </c>
      <c r="E139" s="51">
        <v>0</v>
      </c>
      <c r="F139" s="51">
        <v>0</v>
      </c>
      <c r="G139" s="57">
        <v>0</v>
      </c>
      <c r="H139" s="38">
        <f t="shared" si="2"/>
        <v>0</v>
      </c>
      <c r="I139" s="53"/>
      <c r="J139" s="53"/>
      <c r="K139" s="31"/>
      <c r="L139" s="32"/>
      <c r="M139" s="33"/>
      <c r="N139" s="32"/>
    </row>
    <row r="140" spans="1:14" ht="13.8" hidden="1" x14ac:dyDescent="0.25">
      <c r="A140" s="2">
        <v>5</v>
      </c>
      <c r="B140" s="2" t="s">
        <v>381</v>
      </c>
      <c r="C140" s="34" t="s">
        <v>382</v>
      </c>
      <c r="D140" s="50" t="s">
        <v>383</v>
      </c>
      <c r="E140" s="51">
        <v>0</v>
      </c>
      <c r="F140" s="51">
        <v>0</v>
      </c>
      <c r="G140" s="48">
        <v>0</v>
      </c>
      <c r="H140" s="38">
        <f t="shared" si="2"/>
        <v>0</v>
      </c>
      <c r="I140" s="53"/>
      <c r="J140" s="53"/>
      <c r="K140" s="31"/>
      <c r="L140" s="32"/>
      <c r="M140" s="33"/>
      <c r="N140" s="32"/>
    </row>
    <row r="141" spans="1:14" ht="13.8" hidden="1" x14ac:dyDescent="0.25">
      <c r="A141" s="2">
        <v>5</v>
      </c>
      <c r="B141" s="2" t="s">
        <v>381</v>
      </c>
      <c r="C141" s="34" t="s">
        <v>384</v>
      </c>
      <c r="D141" s="50" t="s">
        <v>385</v>
      </c>
      <c r="E141" s="51">
        <v>0</v>
      </c>
      <c r="F141" s="51">
        <v>0</v>
      </c>
      <c r="G141" s="48">
        <v>0</v>
      </c>
      <c r="H141" s="38">
        <f t="shared" si="2"/>
        <v>0</v>
      </c>
      <c r="I141" s="53"/>
      <c r="J141" s="53"/>
      <c r="K141" s="31"/>
      <c r="L141" s="32"/>
      <c r="M141" s="33"/>
      <c r="N141" s="32"/>
    </row>
    <row r="142" spans="1:14" ht="13.8" hidden="1" x14ac:dyDescent="0.25">
      <c r="A142" s="2">
        <v>5</v>
      </c>
      <c r="B142" s="2" t="s">
        <v>381</v>
      </c>
      <c r="C142" s="34" t="s">
        <v>386</v>
      </c>
      <c r="D142" s="50" t="s">
        <v>387</v>
      </c>
      <c r="E142" s="51">
        <v>0</v>
      </c>
      <c r="F142" s="51">
        <v>0</v>
      </c>
      <c r="G142" s="48">
        <v>0</v>
      </c>
      <c r="H142" s="38">
        <f t="shared" si="2"/>
        <v>0</v>
      </c>
      <c r="I142" s="53"/>
      <c r="J142" s="53"/>
      <c r="K142" s="31"/>
      <c r="L142" s="32"/>
      <c r="M142" s="33"/>
      <c r="N142" s="32"/>
    </row>
    <row r="143" spans="1:14" ht="37.799999999999997" x14ac:dyDescent="0.25">
      <c r="A143" s="2">
        <v>5</v>
      </c>
      <c r="B143" s="2" t="s">
        <v>381</v>
      </c>
      <c r="C143" s="34" t="s">
        <v>388</v>
      </c>
      <c r="D143" s="50" t="s">
        <v>389</v>
      </c>
      <c r="E143" s="51">
        <v>0</v>
      </c>
      <c r="F143" s="51">
        <v>0</v>
      </c>
      <c r="G143" s="48">
        <v>1080114</v>
      </c>
      <c r="H143" s="38">
        <f t="shared" si="2"/>
        <v>1080114</v>
      </c>
      <c r="I143" s="53"/>
      <c r="J143" s="53"/>
      <c r="K143" s="31"/>
      <c r="L143" s="32"/>
      <c r="M143" s="33" t="s">
        <v>390</v>
      </c>
      <c r="N143" s="32" t="s">
        <v>391</v>
      </c>
    </row>
    <row r="144" spans="1:14" ht="13.8" hidden="1" x14ac:dyDescent="0.25">
      <c r="A144" s="2">
        <v>5</v>
      </c>
      <c r="B144" s="2" t="s">
        <v>381</v>
      </c>
      <c r="C144" s="34" t="s">
        <v>392</v>
      </c>
      <c r="D144" s="50" t="s">
        <v>393</v>
      </c>
      <c r="E144" s="51">
        <v>0</v>
      </c>
      <c r="F144" s="51">
        <v>0</v>
      </c>
      <c r="G144" s="48">
        <v>0</v>
      </c>
      <c r="H144" s="38">
        <f t="shared" si="2"/>
        <v>0</v>
      </c>
      <c r="I144" s="53"/>
      <c r="J144" s="53"/>
      <c r="K144" s="31"/>
      <c r="L144" s="32"/>
      <c r="M144" s="33"/>
      <c r="N144" s="32"/>
    </row>
    <row r="145" spans="1:14" ht="13.8" hidden="1" x14ac:dyDescent="0.25">
      <c r="A145" s="2">
        <v>5</v>
      </c>
      <c r="B145" s="2" t="s">
        <v>381</v>
      </c>
      <c r="C145" s="34" t="s">
        <v>394</v>
      </c>
      <c r="D145" s="50" t="s">
        <v>395</v>
      </c>
      <c r="E145" s="51">
        <v>0</v>
      </c>
      <c r="F145" s="51">
        <v>0</v>
      </c>
      <c r="G145" s="48">
        <v>0</v>
      </c>
      <c r="H145" s="38">
        <f t="shared" si="2"/>
        <v>0</v>
      </c>
      <c r="I145" s="53"/>
      <c r="J145" s="53"/>
      <c r="K145" s="31"/>
      <c r="L145" s="32"/>
      <c r="M145" s="33"/>
      <c r="N145" s="32"/>
    </row>
    <row r="146" spans="1:14" ht="13.8" hidden="1" x14ac:dyDescent="0.25">
      <c r="A146" s="2">
        <v>5</v>
      </c>
      <c r="B146" s="2" t="s">
        <v>381</v>
      </c>
      <c r="C146" s="34" t="s">
        <v>396</v>
      </c>
      <c r="D146" s="50" t="s">
        <v>397</v>
      </c>
      <c r="E146" s="51">
        <v>0</v>
      </c>
      <c r="F146" s="51">
        <v>0</v>
      </c>
      <c r="G146" s="48">
        <v>0</v>
      </c>
      <c r="H146" s="38">
        <f t="shared" si="2"/>
        <v>0</v>
      </c>
      <c r="I146" s="53"/>
      <c r="J146" s="53"/>
      <c r="K146" s="31"/>
      <c r="L146" s="32"/>
      <c r="M146" s="33"/>
      <c r="N146" s="32"/>
    </row>
    <row r="147" spans="1:14" ht="13.8" hidden="1" x14ac:dyDescent="0.25">
      <c r="A147" s="2">
        <v>5</v>
      </c>
      <c r="B147" s="2" t="s">
        <v>381</v>
      </c>
      <c r="C147" s="34" t="s">
        <v>398</v>
      </c>
      <c r="D147" s="50" t="s">
        <v>399</v>
      </c>
      <c r="E147" s="51">
        <v>0</v>
      </c>
      <c r="F147" s="51">
        <v>0</v>
      </c>
      <c r="G147" s="48">
        <v>0</v>
      </c>
      <c r="H147" s="38">
        <f t="shared" si="2"/>
        <v>0</v>
      </c>
      <c r="I147" s="53"/>
      <c r="J147" s="53"/>
      <c r="K147" s="31"/>
      <c r="L147" s="32"/>
      <c r="M147" s="33"/>
      <c r="N147" s="32"/>
    </row>
    <row r="148" spans="1:14" ht="13.8" hidden="1" x14ac:dyDescent="0.25">
      <c r="A148" s="2">
        <v>5</v>
      </c>
      <c r="B148" s="2" t="s">
        <v>400</v>
      </c>
      <c r="C148" s="34" t="s">
        <v>401</v>
      </c>
      <c r="D148" s="50" t="s">
        <v>402</v>
      </c>
      <c r="E148" s="51">
        <v>0</v>
      </c>
      <c r="F148" s="51">
        <v>0</v>
      </c>
      <c r="G148" s="57">
        <v>0</v>
      </c>
      <c r="H148" s="38">
        <f t="shared" si="2"/>
        <v>0</v>
      </c>
      <c r="I148" s="53"/>
      <c r="J148" s="53"/>
      <c r="K148" s="31"/>
      <c r="L148" s="32"/>
      <c r="M148" s="33"/>
      <c r="N148" s="32"/>
    </row>
    <row r="149" spans="1:14" ht="13.8" hidden="1" x14ac:dyDescent="0.25">
      <c r="A149" s="2">
        <v>5</v>
      </c>
      <c r="B149" s="2" t="s">
        <v>400</v>
      </c>
      <c r="C149" s="34" t="s">
        <v>403</v>
      </c>
      <c r="D149" s="50" t="s">
        <v>404</v>
      </c>
      <c r="E149" s="51">
        <v>0</v>
      </c>
      <c r="F149" s="51">
        <v>0</v>
      </c>
      <c r="G149" s="57">
        <v>0</v>
      </c>
      <c r="H149" s="38">
        <f t="shared" si="2"/>
        <v>0</v>
      </c>
      <c r="I149" s="53"/>
      <c r="J149" s="53"/>
      <c r="K149" s="31"/>
      <c r="L149" s="32"/>
      <c r="M149" s="33"/>
      <c r="N149" s="32"/>
    </row>
    <row r="150" spans="1:14" ht="13.8" hidden="1" x14ac:dyDescent="0.25">
      <c r="A150" s="2">
        <v>5</v>
      </c>
      <c r="B150" s="2" t="s">
        <v>400</v>
      </c>
      <c r="C150" s="34" t="s">
        <v>405</v>
      </c>
      <c r="D150" s="50" t="s">
        <v>406</v>
      </c>
      <c r="E150" s="51">
        <v>0</v>
      </c>
      <c r="F150" s="51">
        <v>0</v>
      </c>
      <c r="G150" s="57">
        <v>0</v>
      </c>
      <c r="H150" s="38">
        <f t="shared" si="2"/>
        <v>0</v>
      </c>
      <c r="I150" s="53"/>
      <c r="J150" s="53"/>
      <c r="K150" s="31"/>
      <c r="L150" s="32"/>
      <c r="M150" s="33"/>
      <c r="N150" s="32"/>
    </row>
    <row r="151" spans="1:14" ht="13.8" hidden="1" x14ac:dyDescent="0.25">
      <c r="A151" s="2">
        <v>5</v>
      </c>
      <c r="B151" s="2" t="s">
        <v>400</v>
      </c>
      <c r="C151" s="34" t="s">
        <v>407</v>
      </c>
      <c r="D151" s="50" t="s">
        <v>408</v>
      </c>
      <c r="E151" s="51">
        <v>0</v>
      </c>
      <c r="F151" s="51">
        <v>0</v>
      </c>
      <c r="G151" s="57">
        <v>0</v>
      </c>
      <c r="H151" s="38">
        <f t="shared" si="2"/>
        <v>0</v>
      </c>
      <c r="I151" s="53"/>
      <c r="J151" s="53"/>
      <c r="K151" s="31"/>
      <c r="L151" s="32"/>
      <c r="M151" s="33"/>
      <c r="N151" s="32"/>
    </row>
    <row r="152" spans="1:14" ht="13.8" hidden="1" x14ac:dyDescent="0.25">
      <c r="A152" s="2">
        <v>5</v>
      </c>
      <c r="B152" s="2" t="s">
        <v>400</v>
      </c>
      <c r="C152" s="34" t="s">
        <v>409</v>
      </c>
      <c r="D152" s="50" t="s">
        <v>410</v>
      </c>
      <c r="E152" s="51">
        <v>0</v>
      </c>
      <c r="F152" s="51">
        <v>0</v>
      </c>
      <c r="G152" s="57">
        <v>0</v>
      </c>
      <c r="H152" s="38">
        <f t="shared" si="2"/>
        <v>0</v>
      </c>
      <c r="I152" s="53"/>
      <c r="J152" s="53"/>
      <c r="K152" s="31"/>
      <c r="L152" s="32"/>
      <c r="M152" s="33"/>
      <c r="N152" s="32"/>
    </row>
    <row r="153" spans="1:14" ht="13.8" hidden="1" x14ac:dyDescent="0.25">
      <c r="A153" s="2">
        <v>5</v>
      </c>
      <c r="B153" s="2" t="s">
        <v>400</v>
      </c>
      <c r="C153" s="34" t="s">
        <v>411</v>
      </c>
      <c r="D153" s="50" t="s">
        <v>412</v>
      </c>
      <c r="E153" s="51">
        <v>0</v>
      </c>
      <c r="F153" s="51">
        <v>0</v>
      </c>
      <c r="G153" s="57">
        <v>0</v>
      </c>
      <c r="H153" s="38">
        <f t="shared" si="2"/>
        <v>0</v>
      </c>
      <c r="I153" s="53"/>
      <c r="J153" s="53"/>
      <c r="K153" s="31"/>
      <c r="L153" s="32"/>
      <c r="M153" s="33"/>
      <c r="N153" s="32"/>
    </row>
    <row r="154" spans="1:14" ht="13.8" hidden="1" x14ac:dyDescent="0.25">
      <c r="A154" s="2">
        <v>5</v>
      </c>
      <c r="B154" s="2" t="s">
        <v>400</v>
      </c>
      <c r="C154" s="34" t="s">
        <v>413</v>
      </c>
      <c r="D154" s="50" t="s">
        <v>414</v>
      </c>
      <c r="E154" s="51">
        <v>0</v>
      </c>
      <c r="F154" s="51">
        <v>0</v>
      </c>
      <c r="G154" s="57">
        <v>0</v>
      </c>
      <c r="H154" s="38">
        <f t="shared" si="2"/>
        <v>0</v>
      </c>
      <c r="I154" s="53"/>
      <c r="J154" s="53"/>
      <c r="K154" s="31"/>
      <c r="L154" s="32"/>
      <c r="M154" s="33"/>
      <c r="N154" s="32"/>
    </row>
    <row r="155" spans="1:14" ht="94.8" customHeight="1" x14ac:dyDescent="0.25">
      <c r="A155" s="2">
        <v>5</v>
      </c>
      <c r="B155" s="2" t="s">
        <v>400</v>
      </c>
      <c r="C155" s="34" t="s">
        <v>415</v>
      </c>
      <c r="D155" s="50" t="s">
        <v>416</v>
      </c>
      <c r="E155" s="51">
        <v>0</v>
      </c>
      <c r="F155" s="51">
        <v>0</v>
      </c>
      <c r="G155" s="57">
        <v>50000000</v>
      </c>
      <c r="H155" s="38">
        <f t="shared" si="2"/>
        <v>50000000</v>
      </c>
      <c r="I155" s="53" t="s">
        <v>417</v>
      </c>
      <c r="J155" s="53"/>
      <c r="K155" s="31" t="s">
        <v>86</v>
      </c>
      <c r="L155" s="32" t="s">
        <v>418</v>
      </c>
      <c r="M155" s="33"/>
      <c r="N155" s="32"/>
    </row>
    <row r="156" spans="1:14" ht="13.8" hidden="1" x14ac:dyDescent="0.25">
      <c r="A156" s="2">
        <v>5</v>
      </c>
      <c r="B156" s="2" t="s">
        <v>419</v>
      </c>
      <c r="C156" s="34" t="s">
        <v>420</v>
      </c>
      <c r="D156" s="50" t="s">
        <v>421</v>
      </c>
      <c r="E156" s="51">
        <v>0</v>
      </c>
      <c r="F156" s="51">
        <v>0</v>
      </c>
      <c r="G156" s="57">
        <v>0</v>
      </c>
      <c r="H156" s="38">
        <f t="shared" si="2"/>
        <v>0</v>
      </c>
      <c r="I156" s="53"/>
      <c r="J156" s="53"/>
      <c r="K156" s="31"/>
      <c r="L156" s="32"/>
      <c r="M156" s="33"/>
      <c r="N156" s="32"/>
    </row>
    <row r="157" spans="1:14" ht="13.8" hidden="1" x14ac:dyDescent="0.25">
      <c r="A157" s="2">
        <v>5</v>
      </c>
      <c r="B157" s="2" t="s">
        <v>419</v>
      </c>
      <c r="C157" s="34" t="s">
        <v>422</v>
      </c>
      <c r="D157" s="50" t="s">
        <v>423</v>
      </c>
      <c r="E157" s="51">
        <v>0</v>
      </c>
      <c r="F157" s="51">
        <v>0</v>
      </c>
      <c r="G157" s="57">
        <v>0</v>
      </c>
      <c r="H157" s="38">
        <f t="shared" si="2"/>
        <v>0</v>
      </c>
      <c r="I157" s="53"/>
      <c r="J157" s="53"/>
      <c r="K157" s="31"/>
      <c r="L157" s="32"/>
      <c r="M157" s="33"/>
      <c r="N157" s="32"/>
    </row>
    <row r="158" spans="1:14" ht="13.8" hidden="1" x14ac:dyDescent="0.25">
      <c r="A158" s="2">
        <v>5</v>
      </c>
      <c r="B158" s="2" t="s">
        <v>419</v>
      </c>
      <c r="C158" s="34" t="s">
        <v>424</v>
      </c>
      <c r="D158" s="50" t="s">
        <v>425</v>
      </c>
      <c r="E158" s="51">
        <v>0</v>
      </c>
      <c r="F158" s="51">
        <v>0</v>
      </c>
      <c r="G158" s="57">
        <v>0</v>
      </c>
      <c r="H158" s="38">
        <f t="shared" si="2"/>
        <v>0</v>
      </c>
      <c r="I158" s="53"/>
      <c r="J158" s="53"/>
      <c r="K158" s="31"/>
      <c r="L158" s="32"/>
      <c r="M158" s="33"/>
      <c r="N158" s="32"/>
    </row>
    <row r="159" spans="1:14" ht="13.8" hidden="1" x14ac:dyDescent="0.25">
      <c r="A159" s="2">
        <v>5</v>
      </c>
      <c r="B159" s="2" t="s">
        <v>426</v>
      </c>
      <c r="C159" s="34" t="s">
        <v>427</v>
      </c>
      <c r="D159" s="50" t="s">
        <v>428</v>
      </c>
      <c r="E159" s="51">
        <v>0</v>
      </c>
      <c r="F159" s="51">
        <v>0</v>
      </c>
      <c r="G159" s="57">
        <v>0</v>
      </c>
      <c r="H159" s="38">
        <f t="shared" si="2"/>
        <v>0</v>
      </c>
      <c r="I159" s="53"/>
      <c r="J159" s="53"/>
      <c r="K159" s="31"/>
      <c r="L159" s="32"/>
      <c r="M159" s="33"/>
      <c r="N159" s="32"/>
    </row>
    <row r="160" spans="1:14" ht="13.8" hidden="1" x14ac:dyDescent="0.25">
      <c r="A160" s="2">
        <v>5</v>
      </c>
      <c r="B160" s="2" t="s">
        <v>426</v>
      </c>
      <c r="C160" s="34" t="s">
        <v>429</v>
      </c>
      <c r="D160" s="50" t="s">
        <v>430</v>
      </c>
      <c r="E160" s="51">
        <v>0</v>
      </c>
      <c r="F160" s="51">
        <v>0</v>
      </c>
      <c r="G160" s="57">
        <v>0</v>
      </c>
      <c r="H160" s="38">
        <f t="shared" si="2"/>
        <v>0</v>
      </c>
      <c r="I160" s="53"/>
      <c r="J160" s="53"/>
      <c r="K160" s="31"/>
      <c r="L160" s="32"/>
      <c r="M160" s="33"/>
      <c r="N160" s="32"/>
    </row>
    <row r="161" spans="1:14" ht="69" customHeight="1" x14ac:dyDescent="0.25">
      <c r="A161" s="2">
        <v>5</v>
      </c>
      <c r="B161" s="2" t="s">
        <v>426</v>
      </c>
      <c r="C161" s="34" t="s">
        <v>431</v>
      </c>
      <c r="D161" s="50" t="s">
        <v>432</v>
      </c>
      <c r="E161" s="51">
        <v>0</v>
      </c>
      <c r="F161" s="51">
        <v>0</v>
      </c>
      <c r="G161" s="48">
        <v>27400000</v>
      </c>
      <c r="H161" s="38">
        <f t="shared" si="2"/>
        <v>27400000</v>
      </c>
      <c r="I161" s="52"/>
      <c r="J161" s="52"/>
      <c r="K161" s="31" t="s">
        <v>86</v>
      </c>
      <c r="L161" s="32" t="s">
        <v>433</v>
      </c>
      <c r="M161" s="33" t="s">
        <v>434</v>
      </c>
      <c r="N161" s="32" t="s">
        <v>435</v>
      </c>
    </row>
    <row r="162" spans="1:14" ht="13.8" hidden="1" x14ac:dyDescent="0.25">
      <c r="A162" s="2">
        <v>5</v>
      </c>
      <c r="B162" s="2" t="s">
        <v>426</v>
      </c>
      <c r="C162" s="34" t="s">
        <v>436</v>
      </c>
      <c r="D162" s="50" t="s">
        <v>437</v>
      </c>
      <c r="E162" s="51">
        <v>0</v>
      </c>
      <c r="F162" s="51">
        <v>0</v>
      </c>
      <c r="G162" s="57">
        <v>0</v>
      </c>
      <c r="H162" s="38">
        <f t="shared" si="2"/>
        <v>0</v>
      </c>
      <c r="I162" s="53"/>
      <c r="J162" s="53"/>
      <c r="K162" s="31"/>
      <c r="L162" s="32"/>
      <c r="M162" s="33"/>
      <c r="N162" s="32"/>
    </row>
    <row r="163" spans="1:14" ht="13.8" hidden="1" x14ac:dyDescent="0.25">
      <c r="A163" s="1">
        <v>6</v>
      </c>
      <c r="B163" s="2" t="s">
        <v>438</v>
      </c>
      <c r="C163" s="34" t="s">
        <v>439</v>
      </c>
      <c r="D163" s="50" t="s">
        <v>440</v>
      </c>
      <c r="E163" s="51">
        <v>0</v>
      </c>
      <c r="F163" s="51">
        <v>0</v>
      </c>
      <c r="G163" s="57">
        <v>0</v>
      </c>
      <c r="H163" s="38">
        <f t="shared" si="2"/>
        <v>0</v>
      </c>
      <c r="I163" s="53"/>
      <c r="J163" s="53"/>
      <c r="K163" s="31"/>
      <c r="L163" s="32"/>
      <c r="M163" s="33"/>
      <c r="N163" s="32"/>
    </row>
    <row r="164" spans="1:14" ht="13.8" hidden="1" x14ac:dyDescent="0.25">
      <c r="A164" s="1">
        <v>6</v>
      </c>
      <c r="B164" s="2" t="s">
        <v>438</v>
      </c>
      <c r="C164" s="34" t="s">
        <v>441</v>
      </c>
      <c r="D164" s="46" t="s">
        <v>442</v>
      </c>
      <c r="E164" s="51">
        <v>0</v>
      </c>
      <c r="F164" s="51">
        <v>0</v>
      </c>
      <c r="G164" s="48">
        <v>0</v>
      </c>
      <c r="H164" s="38">
        <f t="shared" si="2"/>
        <v>0</v>
      </c>
      <c r="I164" s="53"/>
      <c r="J164" s="53"/>
      <c r="K164" s="31"/>
      <c r="L164" s="32"/>
      <c r="M164" s="33"/>
      <c r="N164" s="32"/>
    </row>
    <row r="165" spans="1:14" ht="79.2" x14ac:dyDescent="0.25">
      <c r="A165" s="1">
        <v>6</v>
      </c>
      <c r="B165" s="2" t="s">
        <v>438</v>
      </c>
      <c r="C165" s="34" t="s">
        <v>443</v>
      </c>
      <c r="D165" s="54" t="s">
        <v>444</v>
      </c>
      <c r="E165" s="51">
        <v>0</v>
      </c>
      <c r="F165" s="51">
        <v>0</v>
      </c>
      <c r="G165" s="48">
        <v>41361979</v>
      </c>
      <c r="H165" s="38">
        <f t="shared" si="2"/>
        <v>41361979</v>
      </c>
      <c r="I165" s="63" t="s">
        <v>445</v>
      </c>
      <c r="J165" s="63"/>
      <c r="K165" s="31"/>
      <c r="L165" s="32"/>
      <c r="M165" s="33"/>
      <c r="N165" s="32"/>
    </row>
    <row r="166" spans="1:14" ht="79.2" x14ac:dyDescent="0.25">
      <c r="A166" s="1">
        <v>6</v>
      </c>
      <c r="B166" s="2" t="s">
        <v>438</v>
      </c>
      <c r="C166" s="34" t="s">
        <v>446</v>
      </c>
      <c r="D166" s="54" t="s">
        <v>444</v>
      </c>
      <c r="E166" s="51">
        <v>0</v>
      </c>
      <c r="F166" s="51">
        <v>0</v>
      </c>
      <c r="G166" s="48">
        <v>6586303</v>
      </c>
      <c r="H166" s="38">
        <f t="shared" si="2"/>
        <v>6586303</v>
      </c>
      <c r="I166" s="63" t="s">
        <v>447</v>
      </c>
      <c r="J166" s="63"/>
      <c r="K166" s="31"/>
      <c r="L166" s="32"/>
      <c r="M166" s="33"/>
      <c r="N166" s="32"/>
    </row>
    <row r="167" spans="1:14" ht="13.8" hidden="1" x14ac:dyDescent="0.25">
      <c r="A167" s="1">
        <v>6</v>
      </c>
      <c r="B167" s="2" t="s">
        <v>438</v>
      </c>
      <c r="C167" s="34" t="s">
        <v>448</v>
      </c>
      <c r="D167" s="50" t="s">
        <v>449</v>
      </c>
      <c r="E167" s="51">
        <v>0</v>
      </c>
      <c r="F167" s="51">
        <v>0</v>
      </c>
      <c r="G167" s="48">
        <v>0</v>
      </c>
      <c r="H167" s="38">
        <f t="shared" si="2"/>
        <v>0</v>
      </c>
      <c r="I167" s="53"/>
      <c r="J167" s="53"/>
      <c r="K167" s="31"/>
      <c r="L167" s="32"/>
      <c r="M167" s="33"/>
      <c r="N167" s="32"/>
    </row>
    <row r="168" spans="1:14" ht="13.8" hidden="1" x14ac:dyDescent="0.25">
      <c r="C168" s="65" t="s">
        <v>450</v>
      </c>
      <c r="D168" s="66" t="s">
        <v>449</v>
      </c>
      <c r="E168" s="51">
        <v>0</v>
      </c>
      <c r="F168" s="51">
        <v>0</v>
      </c>
      <c r="G168" s="48">
        <v>0</v>
      </c>
      <c r="H168" s="38">
        <f t="shared" si="2"/>
        <v>0</v>
      </c>
      <c r="I168" s="53"/>
      <c r="J168" s="53"/>
      <c r="K168" s="31"/>
      <c r="L168" s="32"/>
      <c r="M168" s="33"/>
      <c r="N168" s="32"/>
    </row>
    <row r="169" spans="1:14" ht="13.8" hidden="1" outlineLevel="1" x14ac:dyDescent="0.25">
      <c r="C169" s="67" t="s">
        <v>451</v>
      </c>
      <c r="D169" s="54" t="s">
        <v>452</v>
      </c>
      <c r="E169" s="51">
        <v>0</v>
      </c>
      <c r="F169" s="51">
        <v>0</v>
      </c>
      <c r="G169" s="48">
        <v>0</v>
      </c>
      <c r="H169" s="38">
        <f t="shared" si="2"/>
        <v>0</v>
      </c>
      <c r="I169" s="53"/>
      <c r="J169" s="53"/>
      <c r="K169" s="31"/>
      <c r="L169" s="32"/>
      <c r="M169" s="33"/>
      <c r="N169" s="32"/>
    </row>
    <row r="170" spans="1:14" ht="13.8" hidden="1" outlineLevel="1" x14ac:dyDescent="0.25">
      <c r="C170" s="67" t="s">
        <v>453</v>
      </c>
      <c r="D170" s="54" t="s">
        <v>454</v>
      </c>
      <c r="E170" s="51">
        <v>0</v>
      </c>
      <c r="F170" s="51">
        <v>0</v>
      </c>
      <c r="G170" s="48">
        <v>0</v>
      </c>
      <c r="H170" s="38">
        <f t="shared" si="2"/>
        <v>0</v>
      </c>
      <c r="I170" s="53"/>
      <c r="J170" s="53"/>
      <c r="K170" s="31"/>
      <c r="L170" s="32"/>
      <c r="M170" s="33"/>
      <c r="N170" s="32"/>
    </row>
    <row r="171" spans="1:14" ht="13.8" hidden="1" outlineLevel="1" x14ac:dyDescent="0.25">
      <c r="C171" s="67" t="s">
        <v>455</v>
      </c>
      <c r="D171" s="54" t="s">
        <v>456</v>
      </c>
      <c r="E171" s="51">
        <v>0</v>
      </c>
      <c r="F171" s="51">
        <v>0</v>
      </c>
      <c r="G171" s="48">
        <v>0</v>
      </c>
      <c r="H171" s="38">
        <f t="shared" si="2"/>
        <v>0</v>
      </c>
      <c r="I171" s="53"/>
      <c r="J171" s="53"/>
      <c r="K171" s="31"/>
      <c r="L171" s="32"/>
      <c r="M171" s="33"/>
      <c r="N171" s="32"/>
    </row>
    <row r="172" spans="1:14" ht="13.8" hidden="1" outlineLevel="1" x14ac:dyDescent="0.25">
      <c r="C172" s="67" t="s">
        <v>457</v>
      </c>
      <c r="D172" s="54" t="s">
        <v>458</v>
      </c>
      <c r="E172" s="51">
        <v>0</v>
      </c>
      <c r="F172" s="51">
        <v>0</v>
      </c>
      <c r="G172" s="48">
        <v>0</v>
      </c>
      <c r="H172" s="38">
        <f t="shared" si="2"/>
        <v>0</v>
      </c>
      <c r="I172" s="53"/>
      <c r="J172" s="53"/>
      <c r="K172" s="31"/>
      <c r="L172" s="32"/>
      <c r="M172" s="33"/>
      <c r="N172" s="32"/>
    </row>
    <row r="173" spans="1:14" ht="13.8" hidden="1" outlineLevel="1" x14ac:dyDescent="0.25">
      <c r="C173" s="67" t="s">
        <v>459</v>
      </c>
      <c r="D173" s="54" t="s">
        <v>460</v>
      </c>
      <c r="E173" s="51">
        <v>0</v>
      </c>
      <c r="F173" s="51">
        <v>0</v>
      </c>
      <c r="G173" s="48">
        <v>0</v>
      </c>
      <c r="H173" s="38">
        <f t="shared" si="2"/>
        <v>0</v>
      </c>
      <c r="I173" s="53"/>
      <c r="J173" s="53"/>
      <c r="K173" s="31"/>
      <c r="L173" s="32"/>
      <c r="M173" s="33"/>
      <c r="N173" s="32"/>
    </row>
    <row r="174" spans="1:14" ht="13.8" hidden="1" outlineLevel="1" x14ac:dyDescent="0.25">
      <c r="C174" s="67" t="s">
        <v>461</v>
      </c>
      <c r="D174" s="54" t="s">
        <v>462</v>
      </c>
      <c r="E174" s="51">
        <v>0</v>
      </c>
      <c r="F174" s="51">
        <v>0</v>
      </c>
      <c r="G174" s="48">
        <v>0</v>
      </c>
      <c r="H174" s="38">
        <f t="shared" si="2"/>
        <v>0</v>
      </c>
      <c r="I174" s="53"/>
      <c r="J174" s="53"/>
      <c r="K174" s="31"/>
      <c r="L174" s="32"/>
      <c r="M174" s="33"/>
      <c r="N174" s="32"/>
    </row>
    <row r="175" spans="1:14" ht="13.8" hidden="1" outlineLevel="1" x14ac:dyDescent="0.25">
      <c r="C175" s="67" t="s">
        <v>463</v>
      </c>
      <c r="D175" s="54" t="s">
        <v>464</v>
      </c>
      <c r="E175" s="51">
        <v>0</v>
      </c>
      <c r="F175" s="51">
        <v>0</v>
      </c>
      <c r="G175" s="48">
        <v>0</v>
      </c>
      <c r="H175" s="38">
        <f t="shared" si="2"/>
        <v>0</v>
      </c>
      <c r="I175" s="53"/>
      <c r="J175" s="53"/>
      <c r="K175" s="31"/>
      <c r="L175" s="32"/>
      <c r="M175" s="33"/>
      <c r="N175" s="32"/>
    </row>
    <row r="176" spans="1:14" ht="13.8" hidden="1" outlineLevel="1" x14ac:dyDescent="0.25">
      <c r="C176" s="67" t="s">
        <v>465</v>
      </c>
      <c r="D176" s="54" t="s">
        <v>466</v>
      </c>
      <c r="E176" s="51">
        <v>0</v>
      </c>
      <c r="F176" s="51">
        <v>0</v>
      </c>
      <c r="G176" s="48">
        <v>0</v>
      </c>
      <c r="H176" s="38">
        <f t="shared" si="2"/>
        <v>0</v>
      </c>
      <c r="I176" s="53"/>
      <c r="J176" s="53"/>
      <c r="K176" s="31"/>
      <c r="L176" s="32"/>
      <c r="M176" s="33"/>
      <c r="N176" s="32"/>
    </row>
    <row r="177" spans="3:14" ht="13.8" hidden="1" outlineLevel="1" x14ac:dyDescent="0.25">
      <c r="C177" s="67" t="s">
        <v>467</v>
      </c>
      <c r="D177" s="54" t="s">
        <v>468</v>
      </c>
      <c r="E177" s="51">
        <v>0</v>
      </c>
      <c r="F177" s="51">
        <v>0</v>
      </c>
      <c r="G177" s="48">
        <v>0</v>
      </c>
      <c r="H177" s="38">
        <f t="shared" si="2"/>
        <v>0</v>
      </c>
      <c r="I177" s="53"/>
      <c r="J177" s="53"/>
      <c r="K177" s="31"/>
      <c r="L177" s="32"/>
      <c r="M177" s="33"/>
      <c r="N177" s="32"/>
    </row>
    <row r="178" spans="3:14" ht="13.8" hidden="1" outlineLevel="1" x14ac:dyDescent="0.25">
      <c r="C178" s="67" t="s">
        <v>469</v>
      </c>
      <c r="D178" s="54" t="s">
        <v>470</v>
      </c>
      <c r="E178" s="51">
        <v>0</v>
      </c>
      <c r="F178" s="51">
        <v>0</v>
      </c>
      <c r="G178" s="48">
        <v>0</v>
      </c>
      <c r="H178" s="38">
        <f t="shared" si="2"/>
        <v>0</v>
      </c>
      <c r="I178" s="53"/>
      <c r="J178" s="53"/>
      <c r="K178" s="31"/>
      <c r="L178" s="32"/>
      <c r="M178" s="33"/>
      <c r="N178" s="32"/>
    </row>
    <row r="179" spans="3:14" ht="13.8" hidden="1" outlineLevel="1" x14ac:dyDescent="0.25">
      <c r="C179" s="67" t="s">
        <v>471</v>
      </c>
      <c r="D179" s="54" t="s">
        <v>472</v>
      </c>
      <c r="E179" s="51">
        <v>0</v>
      </c>
      <c r="F179" s="51">
        <v>0</v>
      </c>
      <c r="G179" s="48">
        <v>0</v>
      </c>
      <c r="H179" s="38">
        <f t="shared" si="2"/>
        <v>0</v>
      </c>
      <c r="I179" s="53"/>
      <c r="J179" s="53"/>
      <c r="K179" s="31"/>
      <c r="L179" s="32"/>
      <c r="M179" s="33"/>
      <c r="N179" s="32"/>
    </row>
    <row r="180" spans="3:14" ht="13.8" hidden="1" outlineLevel="1" x14ac:dyDescent="0.25">
      <c r="C180" s="67" t="s">
        <v>473</v>
      </c>
      <c r="D180" s="54" t="s">
        <v>474</v>
      </c>
      <c r="E180" s="51">
        <v>0</v>
      </c>
      <c r="F180" s="51">
        <v>0</v>
      </c>
      <c r="G180" s="48">
        <v>0</v>
      </c>
      <c r="H180" s="38">
        <f t="shared" si="2"/>
        <v>0</v>
      </c>
      <c r="I180" s="53"/>
      <c r="J180" s="53"/>
      <c r="K180" s="31"/>
      <c r="L180" s="32"/>
      <c r="M180" s="33"/>
      <c r="N180" s="32"/>
    </row>
    <row r="181" spans="3:14" ht="13.8" hidden="1" outlineLevel="1" x14ac:dyDescent="0.25">
      <c r="C181" s="67" t="s">
        <v>475</v>
      </c>
      <c r="D181" s="54" t="s">
        <v>476</v>
      </c>
      <c r="E181" s="51">
        <v>0</v>
      </c>
      <c r="F181" s="51">
        <v>0</v>
      </c>
      <c r="G181" s="48">
        <v>0</v>
      </c>
      <c r="H181" s="38">
        <f t="shared" si="2"/>
        <v>0</v>
      </c>
      <c r="I181" s="53"/>
      <c r="J181" s="53"/>
      <c r="K181" s="31"/>
      <c r="L181" s="32"/>
      <c r="M181" s="33"/>
      <c r="N181" s="32"/>
    </row>
    <row r="182" spans="3:14" ht="13.8" hidden="1" outlineLevel="1" x14ac:dyDescent="0.25">
      <c r="C182" s="67" t="s">
        <v>477</v>
      </c>
      <c r="D182" s="54" t="s">
        <v>478</v>
      </c>
      <c r="E182" s="51">
        <v>0</v>
      </c>
      <c r="F182" s="51">
        <v>0</v>
      </c>
      <c r="G182" s="48">
        <v>0</v>
      </c>
      <c r="H182" s="38">
        <f t="shared" si="2"/>
        <v>0</v>
      </c>
      <c r="I182" s="53"/>
      <c r="J182" s="53"/>
      <c r="K182" s="31"/>
      <c r="L182" s="32"/>
      <c r="M182" s="33"/>
      <c r="N182" s="32"/>
    </row>
    <row r="183" spans="3:14" ht="13.8" hidden="1" outlineLevel="1" x14ac:dyDescent="0.25">
      <c r="C183" s="67" t="s">
        <v>479</v>
      </c>
      <c r="D183" s="54" t="s">
        <v>480</v>
      </c>
      <c r="E183" s="51">
        <v>0</v>
      </c>
      <c r="F183" s="51">
        <v>0</v>
      </c>
      <c r="G183" s="48">
        <v>0</v>
      </c>
      <c r="H183" s="38">
        <f t="shared" si="2"/>
        <v>0</v>
      </c>
      <c r="I183" s="53"/>
      <c r="J183" s="53"/>
      <c r="K183" s="31"/>
      <c r="L183" s="32"/>
      <c r="M183" s="33"/>
      <c r="N183" s="32"/>
    </row>
    <row r="184" spans="3:14" ht="13.8" hidden="1" outlineLevel="1" x14ac:dyDescent="0.25">
      <c r="C184" s="67" t="s">
        <v>481</v>
      </c>
      <c r="D184" s="54" t="s">
        <v>482</v>
      </c>
      <c r="E184" s="51">
        <v>0</v>
      </c>
      <c r="F184" s="51">
        <v>0</v>
      </c>
      <c r="G184" s="48">
        <v>0</v>
      </c>
      <c r="H184" s="38">
        <f t="shared" si="2"/>
        <v>0</v>
      </c>
      <c r="I184" s="53"/>
      <c r="J184" s="53"/>
      <c r="K184" s="31"/>
      <c r="L184" s="32"/>
      <c r="M184" s="33"/>
      <c r="N184" s="32"/>
    </row>
    <row r="185" spans="3:14" ht="13.8" hidden="1" outlineLevel="1" x14ac:dyDescent="0.25">
      <c r="C185" s="67" t="s">
        <v>483</v>
      </c>
      <c r="D185" s="54" t="s">
        <v>484</v>
      </c>
      <c r="E185" s="51">
        <v>0</v>
      </c>
      <c r="F185" s="51">
        <v>0</v>
      </c>
      <c r="G185" s="48">
        <v>0</v>
      </c>
      <c r="H185" s="38">
        <f t="shared" si="2"/>
        <v>0</v>
      </c>
      <c r="I185" s="53"/>
      <c r="J185" s="53"/>
      <c r="K185" s="31"/>
      <c r="L185" s="32"/>
      <c r="M185" s="33"/>
      <c r="N185" s="32"/>
    </row>
    <row r="186" spans="3:14" ht="13.8" hidden="1" outlineLevel="1" x14ac:dyDescent="0.25">
      <c r="C186" s="67" t="s">
        <v>485</v>
      </c>
      <c r="D186" s="54" t="s">
        <v>486</v>
      </c>
      <c r="E186" s="51">
        <v>0</v>
      </c>
      <c r="F186" s="51">
        <v>0</v>
      </c>
      <c r="G186" s="48">
        <v>0</v>
      </c>
      <c r="H186" s="38">
        <f t="shared" si="2"/>
        <v>0</v>
      </c>
      <c r="I186" s="53"/>
      <c r="J186" s="53"/>
      <c r="K186" s="31"/>
      <c r="L186" s="32"/>
      <c r="M186" s="33"/>
      <c r="N186" s="32"/>
    </row>
    <row r="187" spans="3:14" ht="13.8" hidden="1" outlineLevel="1" x14ac:dyDescent="0.25">
      <c r="C187" s="67" t="s">
        <v>487</v>
      </c>
      <c r="D187" s="54" t="s">
        <v>488</v>
      </c>
      <c r="E187" s="51">
        <v>0</v>
      </c>
      <c r="F187" s="51">
        <v>0</v>
      </c>
      <c r="G187" s="48">
        <v>0</v>
      </c>
      <c r="H187" s="38">
        <f t="shared" si="2"/>
        <v>0</v>
      </c>
      <c r="I187" s="53"/>
      <c r="J187" s="53"/>
      <c r="K187" s="31"/>
      <c r="L187" s="32"/>
      <c r="M187" s="33"/>
      <c r="N187" s="32"/>
    </row>
    <row r="188" spans="3:14" ht="13.8" hidden="1" outlineLevel="1" x14ac:dyDescent="0.25">
      <c r="C188" s="67" t="s">
        <v>489</v>
      </c>
      <c r="D188" s="54" t="s">
        <v>490</v>
      </c>
      <c r="E188" s="51">
        <v>0</v>
      </c>
      <c r="F188" s="51">
        <v>0</v>
      </c>
      <c r="G188" s="48">
        <v>0</v>
      </c>
      <c r="H188" s="38">
        <f t="shared" si="2"/>
        <v>0</v>
      </c>
      <c r="I188" s="53"/>
      <c r="J188" s="53"/>
      <c r="K188" s="31"/>
      <c r="L188" s="32"/>
      <c r="M188" s="33"/>
      <c r="N188" s="32"/>
    </row>
    <row r="189" spans="3:14" ht="13.8" hidden="1" outlineLevel="1" x14ac:dyDescent="0.25">
      <c r="C189" s="67" t="s">
        <v>491</v>
      </c>
      <c r="D189" s="54" t="s">
        <v>492</v>
      </c>
      <c r="E189" s="51">
        <v>0</v>
      </c>
      <c r="F189" s="51">
        <v>0</v>
      </c>
      <c r="G189" s="48">
        <v>0</v>
      </c>
      <c r="H189" s="38">
        <f t="shared" si="2"/>
        <v>0</v>
      </c>
      <c r="I189" s="53"/>
      <c r="J189" s="53"/>
      <c r="K189" s="31"/>
      <c r="L189" s="32"/>
      <c r="M189" s="33"/>
      <c r="N189" s="32"/>
    </row>
    <row r="190" spans="3:14" ht="13.8" hidden="1" outlineLevel="1" x14ac:dyDescent="0.25">
      <c r="C190" s="67" t="s">
        <v>493</v>
      </c>
      <c r="D190" s="54" t="s">
        <v>494</v>
      </c>
      <c r="E190" s="51">
        <v>0</v>
      </c>
      <c r="F190" s="51">
        <v>0</v>
      </c>
      <c r="G190" s="48">
        <v>0</v>
      </c>
      <c r="H190" s="38">
        <f t="shared" si="2"/>
        <v>0</v>
      </c>
      <c r="I190" s="53"/>
      <c r="J190" s="53"/>
      <c r="K190" s="31"/>
      <c r="L190" s="32"/>
      <c r="M190" s="33"/>
      <c r="N190" s="32"/>
    </row>
    <row r="191" spans="3:14" ht="13.8" hidden="1" outlineLevel="1" x14ac:dyDescent="0.25">
      <c r="C191" s="67" t="s">
        <v>495</v>
      </c>
      <c r="D191" s="54" t="s">
        <v>496</v>
      </c>
      <c r="E191" s="51">
        <v>0</v>
      </c>
      <c r="F191" s="51">
        <v>0</v>
      </c>
      <c r="G191" s="48">
        <v>0</v>
      </c>
      <c r="H191" s="38">
        <f t="shared" si="2"/>
        <v>0</v>
      </c>
      <c r="I191" s="53"/>
      <c r="J191" s="53"/>
      <c r="K191" s="31"/>
      <c r="L191" s="32"/>
      <c r="M191" s="33"/>
      <c r="N191" s="32"/>
    </row>
    <row r="192" spans="3:14" ht="13.8" hidden="1" outlineLevel="1" x14ac:dyDescent="0.25">
      <c r="C192" s="67" t="s">
        <v>497</v>
      </c>
      <c r="D192" s="54" t="s">
        <v>498</v>
      </c>
      <c r="E192" s="51">
        <v>0</v>
      </c>
      <c r="F192" s="51">
        <v>0</v>
      </c>
      <c r="G192" s="48">
        <v>0</v>
      </c>
      <c r="H192" s="38">
        <f t="shared" si="2"/>
        <v>0</v>
      </c>
      <c r="I192" s="53"/>
      <c r="J192" s="53"/>
      <c r="K192" s="31"/>
      <c r="L192" s="32"/>
      <c r="M192" s="33"/>
      <c r="N192" s="32"/>
    </row>
    <row r="193" spans="3:14" ht="13.8" hidden="1" outlineLevel="1" x14ac:dyDescent="0.25">
      <c r="C193" s="67" t="s">
        <v>499</v>
      </c>
      <c r="D193" s="54" t="s">
        <v>500</v>
      </c>
      <c r="E193" s="51">
        <v>0</v>
      </c>
      <c r="F193" s="51">
        <v>0</v>
      </c>
      <c r="G193" s="48">
        <v>0</v>
      </c>
      <c r="H193" s="38">
        <f t="shared" si="2"/>
        <v>0</v>
      </c>
      <c r="I193" s="53"/>
      <c r="J193" s="53"/>
      <c r="K193" s="31"/>
      <c r="L193" s="32"/>
      <c r="M193" s="33"/>
      <c r="N193" s="32"/>
    </row>
    <row r="194" spans="3:14" ht="13.8" hidden="1" outlineLevel="1" x14ac:dyDescent="0.25">
      <c r="C194" s="67" t="s">
        <v>501</v>
      </c>
      <c r="D194" s="54" t="s">
        <v>502</v>
      </c>
      <c r="E194" s="51">
        <v>0</v>
      </c>
      <c r="F194" s="51">
        <v>0</v>
      </c>
      <c r="G194" s="48">
        <v>0</v>
      </c>
      <c r="H194" s="38">
        <f t="shared" si="2"/>
        <v>0</v>
      </c>
      <c r="I194" s="53"/>
      <c r="J194" s="53"/>
      <c r="K194" s="31"/>
      <c r="L194" s="32"/>
      <c r="M194" s="33"/>
      <c r="N194" s="32"/>
    </row>
    <row r="195" spans="3:14" ht="13.8" hidden="1" outlineLevel="1" x14ac:dyDescent="0.25">
      <c r="C195" s="67" t="s">
        <v>503</v>
      </c>
      <c r="D195" s="54" t="s">
        <v>504</v>
      </c>
      <c r="E195" s="51">
        <v>0</v>
      </c>
      <c r="F195" s="51">
        <v>0</v>
      </c>
      <c r="G195" s="48">
        <v>0</v>
      </c>
      <c r="H195" s="38">
        <f t="shared" si="2"/>
        <v>0</v>
      </c>
      <c r="I195" s="53"/>
      <c r="J195" s="53"/>
      <c r="K195" s="31"/>
      <c r="L195" s="32"/>
      <c r="M195" s="33"/>
      <c r="N195" s="32"/>
    </row>
    <row r="196" spans="3:14" ht="13.8" hidden="1" outlineLevel="1" x14ac:dyDescent="0.25">
      <c r="C196" s="67" t="s">
        <v>505</v>
      </c>
      <c r="D196" s="54" t="s">
        <v>506</v>
      </c>
      <c r="E196" s="51">
        <v>0</v>
      </c>
      <c r="F196" s="51">
        <v>0</v>
      </c>
      <c r="G196" s="48">
        <v>0</v>
      </c>
      <c r="H196" s="38">
        <f t="shared" si="2"/>
        <v>0</v>
      </c>
      <c r="I196" s="53"/>
      <c r="J196" s="53"/>
      <c r="K196" s="31"/>
      <c r="L196" s="32"/>
      <c r="M196" s="33"/>
      <c r="N196" s="32"/>
    </row>
    <row r="197" spans="3:14" ht="13.8" hidden="1" outlineLevel="1" x14ac:dyDescent="0.25">
      <c r="C197" s="67" t="s">
        <v>507</v>
      </c>
      <c r="D197" s="54" t="s">
        <v>508</v>
      </c>
      <c r="E197" s="51">
        <v>0</v>
      </c>
      <c r="F197" s="51">
        <v>0</v>
      </c>
      <c r="G197" s="48">
        <v>0</v>
      </c>
      <c r="H197" s="38">
        <f t="shared" si="2"/>
        <v>0</v>
      </c>
      <c r="I197" s="53"/>
      <c r="J197" s="53"/>
      <c r="K197" s="31"/>
      <c r="L197" s="32"/>
      <c r="M197" s="33"/>
      <c r="N197" s="32"/>
    </row>
    <row r="198" spans="3:14" ht="13.8" hidden="1" outlineLevel="1" x14ac:dyDescent="0.25">
      <c r="C198" s="67" t="s">
        <v>509</v>
      </c>
      <c r="D198" s="54" t="s">
        <v>510</v>
      </c>
      <c r="E198" s="51">
        <v>0</v>
      </c>
      <c r="F198" s="51">
        <v>0</v>
      </c>
      <c r="G198" s="48">
        <v>0</v>
      </c>
      <c r="H198" s="38">
        <f t="shared" si="2"/>
        <v>0</v>
      </c>
      <c r="I198" s="53"/>
      <c r="J198" s="53"/>
      <c r="K198" s="31"/>
      <c r="L198" s="32"/>
      <c r="M198" s="33"/>
      <c r="N198" s="32"/>
    </row>
    <row r="199" spans="3:14" ht="13.8" hidden="1" outlineLevel="1" x14ac:dyDescent="0.25">
      <c r="C199" s="67" t="s">
        <v>511</v>
      </c>
      <c r="D199" s="54" t="s">
        <v>512</v>
      </c>
      <c r="E199" s="51">
        <v>0</v>
      </c>
      <c r="F199" s="51">
        <v>0</v>
      </c>
      <c r="G199" s="48">
        <v>0</v>
      </c>
      <c r="H199" s="38">
        <f t="shared" si="2"/>
        <v>0</v>
      </c>
      <c r="I199" s="53"/>
      <c r="J199" s="53"/>
      <c r="K199" s="31"/>
      <c r="L199" s="32"/>
      <c r="M199" s="33"/>
      <c r="N199" s="32"/>
    </row>
    <row r="200" spans="3:14" ht="13.8" hidden="1" outlineLevel="1" x14ac:dyDescent="0.25">
      <c r="C200" s="67" t="s">
        <v>513</v>
      </c>
      <c r="D200" s="54" t="s">
        <v>514</v>
      </c>
      <c r="E200" s="51">
        <v>0</v>
      </c>
      <c r="F200" s="51">
        <v>0</v>
      </c>
      <c r="G200" s="48">
        <v>0</v>
      </c>
      <c r="H200" s="38">
        <f t="shared" ref="H200:H263" si="3">+E200+F200+G200</f>
        <v>0</v>
      </c>
      <c r="I200" s="53"/>
      <c r="J200" s="53"/>
      <c r="K200" s="31"/>
      <c r="L200" s="32"/>
      <c r="M200" s="33"/>
      <c r="N200" s="32"/>
    </row>
    <row r="201" spans="3:14" ht="13.8" hidden="1" outlineLevel="1" x14ac:dyDescent="0.25">
      <c r="C201" s="67" t="s">
        <v>515</v>
      </c>
      <c r="D201" s="54" t="s">
        <v>516</v>
      </c>
      <c r="E201" s="51">
        <v>0</v>
      </c>
      <c r="F201" s="51">
        <v>0</v>
      </c>
      <c r="G201" s="48">
        <v>0</v>
      </c>
      <c r="H201" s="38">
        <f t="shared" si="3"/>
        <v>0</v>
      </c>
      <c r="I201" s="53"/>
      <c r="J201" s="53"/>
      <c r="K201" s="31"/>
      <c r="L201" s="32"/>
      <c r="M201" s="33"/>
      <c r="N201" s="32"/>
    </row>
    <row r="202" spans="3:14" ht="13.8" hidden="1" outlineLevel="1" x14ac:dyDescent="0.25">
      <c r="C202" s="67" t="s">
        <v>517</v>
      </c>
      <c r="D202" s="54" t="s">
        <v>518</v>
      </c>
      <c r="E202" s="51">
        <v>0</v>
      </c>
      <c r="F202" s="51">
        <v>0</v>
      </c>
      <c r="G202" s="48">
        <v>0</v>
      </c>
      <c r="H202" s="38">
        <f t="shared" si="3"/>
        <v>0</v>
      </c>
      <c r="I202" s="53"/>
      <c r="J202" s="53"/>
      <c r="K202" s="31"/>
      <c r="L202" s="32"/>
      <c r="M202" s="33"/>
      <c r="N202" s="32"/>
    </row>
    <row r="203" spans="3:14" ht="13.8" hidden="1" outlineLevel="1" x14ac:dyDescent="0.25">
      <c r="C203" s="67" t="s">
        <v>519</v>
      </c>
      <c r="D203" s="54" t="s">
        <v>520</v>
      </c>
      <c r="E203" s="51">
        <v>0</v>
      </c>
      <c r="F203" s="51">
        <v>0</v>
      </c>
      <c r="G203" s="48">
        <v>0</v>
      </c>
      <c r="H203" s="38">
        <f t="shared" si="3"/>
        <v>0</v>
      </c>
      <c r="I203" s="53"/>
      <c r="J203" s="53"/>
      <c r="K203" s="31"/>
      <c r="L203" s="32"/>
      <c r="M203" s="33"/>
      <c r="N203" s="32"/>
    </row>
    <row r="204" spans="3:14" ht="13.8" hidden="1" outlineLevel="1" x14ac:dyDescent="0.25">
      <c r="C204" s="67" t="s">
        <v>521</v>
      </c>
      <c r="D204" s="54" t="s">
        <v>522</v>
      </c>
      <c r="E204" s="51">
        <v>0</v>
      </c>
      <c r="F204" s="51">
        <v>0</v>
      </c>
      <c r="G204" s="48">
        <v>0</v>
      </c>
      <c r="H204" s="38">
        <f t="shared" si="3"/>
        <v>0</v>
      </c>
      <c r="I204" s="53"/>
      <c r="J204" s="53"/>
      <c r="K204" s="31"/>
      <c r="L204" s="32"/>
      <c r="M204" s="33"/>
      <c r="N204" s="32"/>
    </row>
    <row r="205" spans="3:14" ht="13.8" hidden="1" outlineLevel="1" x14ac:dyDescent="0.25">
      <c r="C205" s="67" t="s">
        <v>523</v>
      </c>
      <c r="D205" s="54" t="s">
        <v>524</v>
      </c>
      <c r="E205" s="51">
        <v>0</v>
      </c>
      <c r="F205" s="51">
        <v>0</v>
      </c>
      <c r="G205" s="48">
        <v>0</v>
      </c>
      <c r="H205" s="38">
        <f t="shared" si="3"/>
        <v>0</v>
      </c>
      <c r="I205" s="53"/>
      <c r="J205" s="53"/>
      <c r="K205" s="31"/>
      <c r="L205" s="32"/>
      <c r="M205" s="33"/>
      <c r="N205" s="32"/>
    </row>
    <row r="206" spans="3:14" ht="13.8" hidden="1" outlineLevel="1" x14ac:dyDescent="0.25">
      <c r="C206" s="67" t="s">
        <v>525</v>
      </c>
      <c r="D206" s="54" t="s">
        <v>526</v>
      </c>
      <c r="E206" s="51">
        <v>0</v>
      </c>
      <c r="F206" s="51">
        <v>0</v>
      </c>
      <c r="G206" s="48">
        <v>0</v>
      </c>
      <c r="H206" s="38">
        <f t="shared" si="3"/>
        <v>0</v>
      </c>
      <c r="I206" s="53"/>
      <c r="J206" s="53"/>
      <c r="K206" s="31"/>
      <c r="L206" s="32"/>
      <c r="M206" s="33"/>
      <c r="N206" s="32"/>
    </row>
    <row r="207" spans="3:14" ht="13.8" hidden="1" outlineLevel="1" x14ac:dyDescent="0.25">
      <c r="C207" s="67" t="s">
        <v>527</v>
      </c>
      <c r="D207" s="54" t="s">
        <v>528</v>
      </c>
      <c r="E207" s="51">
        <v>0</v>
      </c>
      <c r="F207" s="51">
        <v>0</v>
      </c>
      <c r="G207" s="48">
        <v>0</v>
      </c>
      <c r="H207" s="38">
        <f t="shared" si="3"/>
        <v>0</v>
      </c>
      <c r="I207" s="53"/>
      <c r="J207" s="53"/>
      <c r="K207" s="31"/>
      <c r="L207" s="32"/>
      <c r="M207" s="33"/>
      <c r="N207" s="32"/>
    </row>
    <row r="208" spans="3:14" ht="13.8" hidden="1" outlineLevel="1" x14ac:dyDescent="0.25">
      <c r="C208" s="67" t="s">
        <v>529</v>
      </c>
      <c r="D208" s="54" t="s">
        <v>530</v>
      </c>
      <c r="E208" s="51">
        <v>0</v>
      </c>
      <c r="F208" s="51">
        <v>0</v>
      </c>
      <c r="G208" s="48">
        <v>0</v>
      </c>
      <c r="H208" s="38">
        <f t="shared" si="3"/>
        <v>0</v>
      </c>
      <c r="I208" s="53"/>
      <c r="J208" s="53"/>
      <c r="K208" s="31"/>
      <c r="L208" s="32"/>
      <c r="M208" s="33"/>
      <c r="N208" s="32"/>
    </row>
    <row r="209" spans="3:14" ht="13.8" hidden="1" outlineLevel="1" x14ac:dyDescent="0.25">
      <c r="C209" s="67" t="s">
        <v>531</v>
      </c>
      <c r="D209" s="54" t="s">
        <v>532</v>
      </c>
      <c r="E209" s="51">
        <v>0</v>
      </c>
      <c r="F209" s="51">
        <v>0</v>
      </c>
      <c r="G209" s="48">
        <v>0</v>
      </c>
      <c r="H209" s="38">
        <f t="shared" si="3"/>
        <v>0</v>
      </c>
      <c r="I209" s="53"/>
      <c r="J209" s="53"/>
      <c r="K209" s="31"/>
      <c r="L209" s="32"/>
      <c r="M209" s="33"/>
      <c r="N209" s="32"/>
    </row>
    <row r="210" spans="3:14" ht="13.8" hidden="1" outlineLevel="1" x14ac:dyDescent="0.25">
      <c r="C210" s="67" t="s">
        <v>533</v>
      </c>
      <c r="D210" s="54" t="s">
        <v>534</v>
      </c>
      <c r="E210" s="51">
        <v>0</v>
      </c>
      <c r="F210" s="51">
        <v>0</v>
      </c>
      <c r="G210" s="48">
        <v>0</v>
      </c>
      <c r="H210" s="38">
        <f t="shared" si="3"/>
        <v>0</v>
      </c>
      <c r="I210" s="53"/>
      <c r="J210" s="53"/>
      <c r="K210" s="31"/>
      <c r="L210" s="32"/>
      <c r="M210" s="33"/>
      <c r="N210" s="32"/>
    </row>
    <row r="211" spans="3:14" ht="13.8" hidden="1" outlineLevel="1" x14ac:dyDescent="0.25">
      <c r="C211" s="67" t="s">
        <v>535</v>
      </c>
      <c r="D211" s="54" t="s">
        <v>536</v>
      </c>
      <c r="E211" s="51">
        <v>0</v>
      </c>
      <c r="F211" s="51">
        <v>0</v>
      </c>
      <c r="G211" s="48">
        <v>0</v>
      </c>
      <c r="H211" s="38">
        <f t="shared" si="3"/>
        <v>0</v>
      </c>
      <c r="I211" s="53"/>
      <c r="J211" s="53"/>
      <c r="K211" s="31"/>
      <c r="L211" s="32"/>
      <c r="M211" s="33"/>
      <c r="N211" s="32"/>
    </row>
    <row r="212" spans="3:14" ht="13.8" hidden="1" outlineLevel="1" x14ac:dyDescent="0.25">
      <c r="C212" s="67" t="s">
        <v>537</v>
      </c>
      <c r="D212" s="54" t="s">
        <v>538</v>
      </c>
      <c r="E212" s="51">
        <v>0</v>
      </c>
      <c r="F212" s="51">
        <v>0</v>
      </c>
      <c r="G212" s="48">
        <v>0</v>
      </c>
      <c r="H212" s="38">
        <f t="shared" si="3"/>
        <v>0</v>
      </c>
      <c r="I212" s="53"/>
      <c r="J212" s="53"/>
      <c r="K212" s="31"/>
      <c r="L212" s="32"/>
      <c r="M212" s="33"/>
      <c r="N212" s="32"/>
    </row>
    <row r="213" spans="3:14" ht="13.8" hidden="1" outlineLevel="1" x14ac:dyDescent="0.25">
      <c r="C213" s="67" t="s">
        <v>539</v>
      </c>
      <c r="D213" s="54" t="s">
        <v>540</v>
      </c>
      <c r="E213" s="51">
        <v>0</v>
      </c>
      <c r="F213" s="51">
        <v>0</v>
      </c>
      <c r="G213" s="48">
        <v>0</v>
      </c>
      <c r="H213" s="38">
        <f t="shared" si="3"/>
        <v>0</v>
      </c>
      <c r="I213" s="53"/>
      <c r="J213" s="53"/>
      <c r="K213" s="31"/>
      <c r="L213" s="32"/>
      <c r="M213" s="33"/>
      <c r="N213" s="32"/>
    </row>
    <row r="214" spans="3:14" ht="13.8" hidden="1" outlineLevel="1" x14ac:dyDescent="0.25">
      <c r="C214" s="67" t="s">
        <v>541</v>
      </c>
      <c r="D214" s="54" t="s">
        <v>542</v>
      </c>
      <c r="E214" s="51">
        <v>0</v>
      </c>
      <c r="F214" s="51">
        <v>0</v>
      </c>
      <c r="G214" s="48">
        <v>0</v>
      </c>
      <c r="H214" s="38">
        <f t="shared" si="3"/>
        <v>0</v>
      </c>
      <c r="I214" s="53"/>
      <c r="J214" s="53"/>
      <c r="K214" s="31"/>
      <c r="L214" s="32"/>
      <c r="M214" s="33"/>
      <c r="N214" s="32"/>
    </row>
    <row r="215" spans="3:14" ht="13.8" hidden="1" outlineLevel="1" x14ac:dyDescent="0.25">
      <c r="C215" s="67" t="s">
        <v>543</v>
      </c>
      <c r="D215" s="54" t="s">
        <v>544</v>
      </c>
      <c r="E215" s="51">
        <v>0</v>
      </c>
      <c r="F215" s="51">
        <v>0</v>
      </c>
      <c r="G215" s="48">
        <v>0</v>
      </c>
      <c r="H215" s="38">
        <f t="shared" si="3"/>
        <v>0</v>
      </c>
      <c r="I215" s="53"/>
      <c r="J215" s="53"/>
      <c r="K215" s="31"/>
      <c r="L215" s="32"/>
      <c r="M215" s="33"/>
      <c r="N215" s="32"/>
    </row>
    <row r="216" spans="3:14" ht="13.8" hidden="1" outlineLevel="1" x14ac:dyDescent="0.25">
      <c r="C216" s="67" t="s">
        <v>545</v>
      </c>
      <c r="D216" s="54" t="s">
        <v>546</v>
      </c>
      <c r="E216" s="51">
        <v>0</v>
      </c>
      <c r="F216" s="51">
        <v>0</v>
      </c>
      <c r="G216" s="48">
        <v>0</v>
      </c>
      <c r="H216" s="38">
        <f t="shared" si="3"/>
        <v>0</v>
      </c>
      <c r="I216" s="53"/>
      <c r="J216" s="53"/>
      <c r="K216" s="31"/>
      <c r="L216" s="32"/>
      <c r="M216" s="33"/>
      <c r="N216" s="32"/>
    </row>
    <row r="217" spans="3:14" ht="13.8" hidden="1" outlineLevel="1" x14ac:dyDescent="0.25">
      <c r="C217" s="67" t="s">
        <v>547</v>
      </c>
      <c r="D217" s="54" t="s">
        <v>548</v>
      </c>
      <c r="E217" s="51">
        <v>0</v>
      </c>
      <c r="F217" s="51">
        <v>0</v>
      </c>
      <c r="G217" s="48">
        <v>0</v>
      </c>
      <c r="H217" s="38">
        <f t="shared" si="3"/>
        <v>0</v>
      </c>
      <c r="I217" s="53"/>
      <c r="J217" s="53"/>
      <c r="K217" s="31"/>
      <c r="L217" s="32"/>
      <c r="M217" s="33"/>
      <c r="N217" s="32"/>
    </row>
    <row r="218" spans="3:14" ht="13.8" hidden="1" outlineLevel="1" x14ac:dyDescent="0.25">
      <c r="C218" s="67" t="s">
        <v>549</v>
      </c>
      <c r="D218" s="54" t="s">
        <v>550</v>
      </c>
      <c r="E218" s="51">
        <v>0</v>
      </c>
      <c r="F218" s="51">
        <v>0</v>
      </c>
      <c r="G218" s="48">
        <v>0</v>
      </c>
      <c r="H218" s="38">
        <f t="shared" si="3"/>
        <v>0</v>
      </c>
      <c r="I218" s="53"/>
      <c r="J218" s="53"/>
      <c r="K218" s="31"/>
      <c r="L218" s="32"/>
      <c r="M218" s="33"/>
      <c r="N218" s="32"/>
    </row>
    <row r="219" spans="3:14" ht="13.8" hidden="1" outlineLevel="1" x14ac:dyDescent="0.25">
      <c r="C219" s="67" t="s">
        <v>551</v>
      </c>
      <c r="D219" s="54" t="s">
        <v>552</v>
      </c>
      <c r="E219" s="51">
        <v>0</v>
      </c>
      <c r="F219" s="51">
        <v>0</v>
      </c>
      <c r="G219" s="48">
        <v>0</v>
      </c>
      <c r="H219" s="38">
        <f t="shared" si="3"/>
        <v>0</v>
      </c>
      <c r="I219" s="53"/>
      <c r="J219" s="53"/>
      <c r="K219" s="31"/>
      <c r="L219" s="32"/>
      <c r="M219" s="33"/>
      <c r="N219" s="32"/>
    </row>
    <row r="220" spans="3:14" ht="13.8" hidden="1" outlineLevel="1" x14ac:dyDescent="0.25">
      <c r="C220" s="67" t="s">
        <v>553</v>
      </c>
      <c r="D220" s="54" t="s">
        <v>554</v>
      </c>
      <c r="E220" s="51">
        <v>0</v>
      </c>
      <c r="F220" s="51">
        <v>0</v>
      </c>
      <c r="G220" s="48">
        <v>0</v>
      </c>
      <c r="H220" s="38">
        <f t="shared" si="3"/>
        <v>0</v>
      </c>
      <c r="I220" s="53"/>
      <c r="J220" s="53"/>
      <c r="K220" s="31"/>
      <c r="L220" s="32"/>
      <c r="M220" s="33"/>
      <c r="N220" s="32"/>
    </row>
    <row r="221" spans="3:14" ht="13.8" hidden="1" outlineLevel="1" x14ac:dyDescent="0.25">
      <c r="C221" s="67" t="s">
        <v>555</v>
      </c>
      <c r="D221" s="54" t="s">
        <v>556</v>
      </c>
      <c r="E221" s="51">
        <v>0</v>
      </c>
      <c r="F221" s="51">
        <v>0</v>
      </c>
      <c r="G221" s="48">
        <v>0</v>
      </c>
      <c r="H221" s="38">
        <f t="shared" si="3"/>
        <v>0</v>
      </c>
      <c r="I221" s="53"/>
      <c r="J221" s="53"/>
      <c r="K221" s="31"/>
      <c r="L221" s="32"/>
      <c r="M221" s="33"/>
      <c r="N221" s="32"/>
    </row>
    <row r="222" spans="3:14" ht="13.8" hidden="1" outlineLevel="1" x14ac:dyDescent="0.25">
      <c r="C222" s="67" t="s">
        <v>557</v>
      </c>
      <c r="D222" s="54" t="s">
        <v>558</v>
      </c>
      <c r="E222" s="51">
        <v>0</v>
      </c>
      <c r="F222" s="51">
        <v>0</v>
      </c>
      <c r="G222" s="48">
        <v>0</v>
      </c>
      <c r="H222" s="38">
        <f t="shared" si="3"/>
        <v>0</v>
      </c>
      <c r="I222" s="53"/>
      <c r="J222" s="53"/>
      <c r="K222" s="31"/>
      <c r="L222" s="32"/>
      <c r="M222" s="33"/>
      <c r="N222" s="32"/>
    </row>
    <row r="223" spans="3:14" ht="13.8" hidden="1" outlineLevel="1" x14ac:dyDescent="0.25">
      <c r="C223" s="67" t="s">
        <v>559</v>
      </c>
      <c r="D223" s="54" t="s">
        <v>560</v>
      </c>
      <c r="E223" s="51">
        <v>0</v>
      </c>
      <c r="F223" s="51">
        <v>0</v>
      </c>
      <c r="G223" s="48">
        <v>0</v>
      </c>
      <c r="H223" s="38">
        <f t="shared" si="3"/>
        <v>0</v>
      </c>
      <c r="I223" s="53"/>
      <c r="J223" s="53"/>
      <c r="K223" s="31"/>
      <c r="L223" s="32"/>
      <c r="M223" s="33"/>
      <c r="N223" s="32"/>
    </row>
    <row r="224" spans="3:14" ht="13.8" hidden="1" outlineLevel="1" x14ac:dyDescent="0.25">
      <c r="C224" s="67" t="s">
        <v>561</v>
      </c>
      <c r="D224" s="54" t="s">
        <v>562</v>
      </c>
      <c r="E224" s="51">
        <v>0</v>
      </c>
      <c r="F224" s="51">
        <v>0</v>
      </c>
      <c r="G224" s="48">
        <v>0</v>
      </c>
      <c r="H224" s="38">
        <f t="shared" si="3"/>
        <v>0</v>
      </c>
      <c r="I224" s="53"/>
      <c r="J224" s="53"/>
      <c r="K224" s="31"/>
      <c r="L224" s="32"/>
      <c r="M224" s="33"/>
      <c r="N224" s="32"/>
    </row>
    <row r="225" spans="3:14" ht="13.8" hidden="1" outlineLevel="1" x14ac:dyDescent="0.25">
      <c r="C225" s="67" t="s">
        <v>563</v>
      </c>
      <c r="D225" s="54" t="s">
        <v>564</v>
      </c>
      <c r="E225" s="51">
        <v>0</v>
      </c>
      <c r="F225" s="51">
        <v>0</v>
      </c>
      <c r="G225" s="48">
        <v>0</v>
      </c>
      <c r="H225" s="38">
        <f t="shared" si="3"/>
        <v>0</v>
      </c>
      <c r="I225" s="53"/>
      <c r="J225" s="53"/>
      <c r="K225" s="31"/>
      <c r="L225" s="32"/>
      <c r="M225" s="33"/>
      <c r="N225" s="32"/>
    </row>
    <row r="226" spans="3:14" ht="13.8" hidden="1" outlineLevel="1" x14ac:dyDescent="0.25">
      <c r="C226" s="67" t="s">
        <v>565</v>
      </c>
      <c r="D226" s="54" t="s">
        <v>566</v>
      </c>
      <c r="E226" s="51">
        <v>0</v>
      </c>
      <c r="F226" s="51">
        <v>0</v>
      </c>
      <c r="G226" s="48">
        <v>0</v>
      </c>
      <c r="H226" s="38">
        <f t="shared" si="3"/>
        <v>0</v>
      </c>
      <c r="I226" s="53"/>
      <c r="J226" s="53"/>
      <c r="K226" s="31"/>
      <c r="L226" s="32"/>
      <c r="M226" s="33"/>
      <c r="N226" s="32"/>
    </row>
    <row r="227" spans="3:14" ht="13.8" hidden="1" outlineLevel="1" x14ac:dyDescent="0.25">
      <c r="C227" s="67" t="s">
        <v>567</v>
      </c>
      <c r="D227" s="54" t="s">
        <v>568</v>
      </c>
      <c r="E227" s="51">
        <v>0</v>
      </c>
      <c r="F227" s="51">
        <v>0</v>
      </c>
      <c r="G227" s="48">
        <v>0</v>
      </c>
      <c r="H227" s="38">
        <f t="shared" si="3"/>
        <v>0</v>
      </c>
      <c r="I227" s="53"/>
      <c r="J227" s="53"/>
      <c r="K227" s="31"/>
      <c r="L227" s="32"/>
      <c r="M227" s="33"/>
      <c r="N227" s="32"/>
    </row>
    <row r="228" spans="3:14" ht="13.8" hidden="1" outlineLevel="1" x14ac:dyDescent="0.25">
      <c r="C228" s="67" t="s">
        <v>569</v>
      </c>
      <c r="D228" s="54" t="s">
        <v>570</v>
      </c>
      <c r="E228" s="51">
        <v>0</v>
      </c>
      <c r="F228" s="51">
        <v>0</v>
      </c>
      <c r="G228" s="48">
        <v>0</v>
      </c>
      <c r="H228" s="38">
        <f t="shared" si="3"/>
        <v>0</v>
      </c>
      <c r="I228" s="53"/>
      <c r="J228" s="53"/>
      <c r="K228" s="31"/>
      <c r="L228" s="32"/>
      <c r="M228" s="33"/>
      <c r="N228" s="32"/>
    </row>
    <row r="229" spans="3:14" ht="13.8" hidden="1" outlineLevel="1" x14ac:dyDescent="0.25">
      <c r="C229" s="67" t="s">
        <v>571</v>
      </c>
      <c r="D229" s="54" t="s">
        <v>572</v>
      </c>
      <c r="E229" s="51">
        <v>0</v>
      </c>
      <c r="F229" s="51">
        <v>0</v>
      </c>
      <c r="G229" s="48">
        <v>0</v>
      </c>
      <c r="H229" s="38">
        <f t="shared" si="3"/>
        <v>0</v>
      </c>
      <c r="I229" s="53"/>
      <c r="J229" s="53"/>
      <c r="K229" s="31"/>
      <c r="L229" s="32"/>
      <c r="M229" s="33"/>
      <c r="N229" s="32"/>
    </row>
    <row r="230" spans="3:14" ht="13.8" hidden="1" outlineLevel="1" x14ac:dyDescent="0.25">
      <c r="C230" s="67" t="s">
        <v>573</v>
      </c>
      <c r="D230" s="54" t="s">
        <v>574</v>
      </c>
      <c r="E230" s="51">
        <v>0</v>
      </c>
      <c r="F230" s="51">
        <v>0</v>
      </c>
      <c r="G230" s="48">
        <v>0</v>
      </c>
      <c r="H230" s="38">
        <f t="shared" si="3"/>
        <v>0</v>
      </c>
      <c r="I230" s="53"/>
      <c r="J230" s="53"/>
      <c r="K230" s="31"/>
      <c r="L230" s="32"/>
      <c r="M230" s="33"/>
      <c r="N230" s="32"/>
    </row>
    <row r="231" spans="3:14" ht="13.8" hidden="1" outlineLevel="1" x14ac:dyDescent="0.25">
      <c r="C231" s="67" t="s">
        <v>575</v>
      </c>
      <c r="D231" s="54" t="s">
        <v>576</v>
      </c>
      <c r="E231" s="51">
        <v>0</v>
      </c>
      <c r="F231" s="51">
        <v>0</v>
      </c>
      <c r="G231" s="48">
        <v>0</v>
      </c>
      <c r="H231" s="38">
        <f t="shared" si="3"/>
        <v>0</v>
      </c>
      <c r="I231" s="53"/>
      <c r="J231" s="53"/>
      <c r="K231" s="31"/>
      <c r="L231" s="32"/>
      <c r="M231" s="33"/>
      <c r="N231" s="32"/>
    </row>
    <row r="232" spans="3:14" ht="13.8" hidden="1" outlineLevel="1" x14ac:dyDescent="0.25">
      <c r="C232" s="67" t="s">
        <v>577</v>
      </c>
      <c r="D232" s="54" t="s">
        <v>578</v>
      </c>
      <c r="E232" s="51">
        <v>0</v>
      </c>
      <c r="F232" s="51">
        <v>0</v>
      </c>
      <c r="G232" s="48">
        <v>0</v>
      </c>
      <c r="H232" s="38">
        <f t="shared" si="3"/>
        <v>0</v>
      </c>
      <c r="I232" s="53"/>
      <c r="J232" s="53"/>
      <c r="K232" s="31"/>
      <c r="L232" s="32"/>
      <c r="M232" s="33"/>
      <c r="N232" s="32"/>
    </row>
    <row r="233" spans="3:14" ht="26.4" hidden="1" outlineLevel="1" x14ac:dyDescent="0.25">
      <c r="C233" s="67" t="s">
        <v>579</v>
      </c>
      <c r="D233" s="54" t="s">
        <v>580</v>
      </c>
      <c r="E233" s="51">
        <v>0</v>
      </c>
      <c r="F233" s="51">
        <v>0</v>
      </c>
      <c r="G233" s="48">
        <v>0</v>
      </c>
      <c r="H233" s="38">
        <f t="shared" si="3"/>
        <v>0</v>
      </c>
      <c r="I233" s="53"/>
      <c r="J233" s="53"/>
      <c r="K233" s="31"/>
      <c r="L233" s="32"/>
      <c r="M233" s="33"/>
      <c r="N233" s="32"/>
    </row>
    <row r="234" spans="3:14" ht="26.4" hidden="1" outlineLevel="1" x14ac:dyDescent="0.25">
      <c r="C234" s="67" t="s">
        <v>581</v>
      </c>
      <c r="D234" s="54" t="s">
        <v>582</v>
      </c>
      <c r="E234" s="51">
        <v>0</v>
      </c>
      <c r="F234" s="51">
        <v>0</v>
      </c>
      <c r="G234" s="48">
        <v>0</v>
      </c>
      <c r="H234" s="38">
        <f t="shared" si="3"/>
        <v>0</v>
      </c>
      <c r="I234" s="53"/>
      <c r="J234" s="53"/>
      <c r="K234" s="31"/>
      <c r="L234" s="32"/>
      <c r="M234" s="33"/>
      <c r="N234" s="32"/>
    </row>
    <row r="235" spans="3:14" ht="13.8" hidden="1" outlineLevel="1" x14ac:dyDescent="0.25">
      <c r="C235" s="67" t="s">
        <v>583</v>
      </c>
      <c r="D235" s="54" t="s">
        <v>584</v>
      </c>
      <c r="E235" s="51">
        <v>0</v>
      </c>
      <c r="F235" s="51">
        <v>0</v>
      </c>
      <c r="G235" s="48">
        <v>0</v>
      </c>
      <c r="H235" s="38">
        <f t="shared" si="3"/>
        <v>0</v>
      </c>
      <c r="I235" s="53"/>
      <c r="J235" s="53"/>
      <c r="K235" s="31"/>
      <c r="L235" s="32"/>
      <c r="M235" s="33"/>
      <c r="N235" s="32"/>
    </row>
    <row r="236" spans="3:14" ht="13.8" hidden="1" outlineLevel="1" x14ac:dyDescent="0.25">
      <c r="C236" s="67" t="s">
        <v>585</v>
      </c>
      <c r="D236" s="54" t="s">
        <v>586</v>
      </c>
      <c r="E236" s="51">
        <v>0</v>
      </c>
      <c r="F236" s="51">
        <v>0</v>
      </c>
      <c r="G236" s="48">
        <v>0</v>
      </c>
      <c r="H236" s="38">
        <f t="shared" si="3"/>
        <v>0</v>
      </c>
      <c r="I236" s="53"/>
      <c r="J236" s="53"/>
      <c r="K236" s="31"/>
      <c r="L236" s="32"/>
      <c r="M236" s="33"/>
      <c r="N236" s="32"/>
    </row>
    <row r="237" spans="3:14" ht="13.8" hidden="1" outlineLevel="1" x14ac:dyDescent="0.25">
      <c r="C237" s="67" t="s">
        <v>587</v>
      </c>
      <c r="D237" s="54" t="s">
        <v>588</v>
      </c>
      <c r="E237" s="51">
        <v>0</v>
      </c>
      <c r="F237" s="51">
        <v>0</v>
      </c>
      <c r="G237" s="48">
        <v>0</v>
      </c>
      <c r="H237" s="38">
        <f t="shared" si="3"/>
        <v>0</v>
      </c>
      <c r="I237" s="53"/>
      <c r="J237" s="53"/>
      <c r="K237" s="31"/>
      <c r="L237" s="32"/>
      <c r="M237" s="33"/>
      <c r="N237" s="32"/>
    </row>
    <row r="238" spans="3:14" ht="13.8" hidden="1" outlineLevel="1" x14ac:dyDescent="0.25">
      <c r="C238" s="67" t="s">
        <v>589</v>
      </c>
      <c r="D238" s="54" t="s">
        <v>590</v>
      </c>
      <c r="E238" s="51">
        <v>0</v>
      </c>
      <c r="F238" s="51">
        <v>0</v>
      </c>
      <c r="G238" s="48">
        <v>0</v>
      </c>
      <c r="H238" s="38">
        <f t="shared" si="3"/>
        <v>0</v>
      </c>
      <c r="I238" s="53"/>
      <c r="J238" s="53"/>
      <c r="K238" s="31"/>
      <c r="L238" s="32"/>
      <c r="M238" s="33"/>
      <c r="N238" s="32"/>
    </row>
    <row r="239" spans="3:14" ht="13.8" hidden="1" outlineLevel="1" x14ac:dyDescent="0.25">
      <c r="C239" s="67" t="s">
        <v>591</v>
      </c>
      <c r="D239" s="54" t="s">
        <v>592</v>
      </c>
      <c r="E239" s="51">
        <v>0</v>
      </c>
      <c r="F239" s="51">
        <v>0</v>
      </c>
      <c r="G239" s="48">
        <v>0</v>
      </c>
      <c r="H239" s="38">
        <f t="shared" si="3"/>
        <v>0</v>
      </c>
      <c r="I239" s="53"/>
      <c r="J239" s="53"/>
      <c r="K239" s="31"/>
      <c r="L239" s="32"/>
      <c r="M239" s="33"/>
      <c r="N239" s="32"/>
    </row>
    <row r="240" spans="3:14" ht="13.8" hidden="1" outlineLevel="1" x14ac:dyDescent="0.25">
      <c r="C240" s="67" t="s">
        <v>593</v>
      </c>
      <c r="D240" s="54" t="s">
        <v>594</v>
      </c>
      <c r="E240" s="51">
        <v>0</v>
      </c>
      <c r="F240" s="51">
        <v>0</v>
      </c>
      <c r="G240" s="48">
        <v>0</v>
      </c>
      <c r="H240" s="38">
        <f t="shared" si="3"/>
        <v>0</v>
      </c>
      <c r="I240" s="53"/>
      <c r="J240" s="53"/>
      <c r="K240" s="31"/>
      <c r="L240" s="32"/>
      <c r="M240" s="33"/>
      <c r="N240" s="32"/>
    </row>
    <row r="241" spans="1:14" ht="13.8" hidden="1" outlineLevel="1" x14ac:dyDescent="0.25">
      <c r="C241" s="67" t="s">
        <v>595</v>
      </c>
      <c r="D241" s="54" t="s">
        <v>596</v>
      </c>
      <c r="E241" s="51">
        <v>0</v>
      </c>
      <c r="F241" s="51">
        <v>0</v>
      </c>
      <c r="G241" s="48">
        <v>0</v>
      </c>
      <c r="H241" s="38">
        <f t="shared" si="3"/>
        <v>0</v>
      </c>
      <c r="I241" s="53"/>
      <c r="J241" s="53"/>
      <c r="K241" s="31"/>
      <c r="L241" s="32"/>
      <c r="M241" s="33"/>
      <c r="N241" s="32"/>
    </row>
    <row r="242" spans="1:14" ht="13.8" hidden="1" outlineLevel="1" x14ac:dyDescent="0.25">
      <c r="C242" s="67" t="s">
        <v>597</v>
      </c>
      <c r="D242" s="54" t="s">
        <v>598</v>
      </c>
      <c r="E242" s="51">
        <v>0</v>
      </c>
      <c r="F242" s="51">
        <v>0</v>
      </c>
      <c r="G242" s="48">
        <v>0</v>
      </c>
      <c r="H242" s="38">
        <f t="shared" si="3"/>
        <v>0</v>
      </c>
      <c r="I242" s="53"/>
      <c r="J242" s="53"/>
      <c r="K242" s="31"/>
      <c r="L242" s="32"/>
      <c r="M242" s="33"/>
      <c r="N242" s="32"/>
    </row>
    <row r="243" spans="1:14" ht="13.8" hidden="1" outlineLevel="1" x14ac:dyDescent="0.25">
      <c r="C243" s="67" t="s">
        <v>599</v>
      </c>
      <c r="D243" s="54" t="s">
        <v>600</v>
      </c>
      <c r="E243" s="51">
        <v>0</v>
      </c>
      <c r="F243" s="51">
        <v>0</v>
      </c>
      <c r="G243" s="48">
        <v>0</v>
      </c>
      <c r="H243" s="38">
        <f t="shared" si="3"/>
        <v>0</v>
      </c>
      <c r="I243" s="53"/>
      <c r="J243" s="53"/>
      <c r="K243" s="31"/>
      <c r="L243" s="32"/>
      <c r="M243" s="33"/>
      <c r="N243" s="32"/>
    </row>
    <row r="244" spans="1:14" ht="13.8" hidden="1" outlineLevel="1" x14ac:dyDescent="0.25">
      <c r="C244" s="67" t="s">
        <v>601</v>
      </c>
      <c r="D244" s="54" t="s">
        <v>602</v>
      </c>
      <c r="E244" s="51">
        <v>0</v>
      </c>
      <c r="F244" s="51">
        <v>0</v>
      </c>
      <c r="G244" s="48">
        <v>0</v>
      </c>
      <c r="H244" s="38">
        <f t="shared" si="3"/>
        <v>0</v>
      </c>
      <c r="I244" s="53"/>
      <c r="J244" s="53"/>
      <c r="K244" s="31"/>
      <c r="L244" s="32"/>
      <c r="M244" s="33"/>
      <c r="N244" s="32"/>
    </row>
    <row r="245" spans="1:14" ht="13.8" hidden="1" outlineLevel="1" x14ac:dyDescent="0.25">
      <c r="C245" s="67" t="s">
        <v>603</v>
      </c>
      <c r="D245" s="54" t="s">
        <v>604</v>
      </c>
      <c r="E245" s="51">
        <v>0</v>
      </c>
      <c r="F245" s="51">
        <v>0</v>
      </c>
      <c r="G245" s="48">
        <v>0</v>
      </c>
      <c r="H245" s="38">
        <f t="shared" si="3"/>
        <v>0</v>
      </c>
      <c r="I245" s="53"/>
      <c r="J245" s="53"/>
      <c r="K245" s="31"/>
      <c r="L245" s="32"/>
      <c r="M245" s="33"/>
      <c r="N245" s="32"/>
    </row>
    <row r="246" spans="1:14" ht="13.8" hidden="1" outlineLevel="1" x14ac:dyDescent="0.25">
      <c r="C246" s="67" t="s">
        <v>605</v>
      </c>
      <c r="D246" s="54" t="s">
        <v>606</v>
      </c>
      <c r="E246" s="51">
        <v>0</v>
      </c>
      <c r="F246" s="51">
        <v>0</v>
      </c>
      <c r="G246" s="48">
        <v>0</v>
      </c>
      <c r="H246" s="38">
        <f t="shared" si="3"/>
        <v>0</v>
      </c>
      <c r="I246" s="53"/>
      <c r="J246" s="53"/>
      <c r="K246" s="31"/>
      <c r="L246" s="32"/>
      <c r="M246" s="33"/>
      <c r="N246" s="32"/>
    </row>
    <row r="247" spans="1:14" ht="13.8" hidden="1" outlineLevel="1" x14ac:dyDescent="0.25">
      <c r="C247" s="67" t="s">
        <v>607</v>
      </c>
      <c r="D247" s="54" t="s">
        <v>608</v>
      </c>
      <c r="E247" s="51">
        <v>0</v>
      </c>
      <c r="F247" s="51">
        <v>0</v>
      </c>
      <c r="G247" s="48">
        <v>0</v>
      </c>
      <c r="H247" s="38">
        <f t="shared" si="3"/>
        <v>0</v>
      </c>
      <c r="I247" s="53"/>
      <c r="J247" s="53"/>
      <c r="K247" s="31"/>
      <c r="L247" s="32"/>
      <c r="M247" s="33"/>
      <c r="N247" s="32"/>
    </row>
    <row r="248" spans="1:14" ht="13.8" hidden="1" outlineLevel="1" x14ac:dyDescent="0.25">
      <c r="C248" s="67" t="s">
        <v>609</v>
      </c>
      <c r="D248" s="54" t="s">
        <v>610</v>
      </c>
      <c r="E248" s="51">
        <v>0</v>
      </c>
      <c r="F248" s="51">
        <v>0</v>
      </c>
      <c r="G248" s="48">
        <v>0</v>
      </c>
      <c r="H248" s="38">
        <f t="shared" si="3"/>
        <v>0</v>
      </c>
      <c r="I248" s="53"/>
      <c r="J248" s="53"/>
      <c r="K248" s="31"/>
      <c r="L248" s="32"/>
      <c r="M248" s="33"/>
      <c r="N248" s="32"/>
    </row>
    <row r="249" spans="1:14" ht="13.8" hidden="1" outlineLevel="1" x14ac:dyDescent="0.25">
      <c r="C249" s="67" t="s">
        <v>611</v>
      </c>
      <c r="D249" s="54" t="s">
        <v>612</v>
      </c>
      <c r="E249" s="51">
        <v>0</v>
      </c>
      <c r="F249" s="51">
        <v>0</v>
      </c>
      <c r="G249" s="48">
        <v>0</v>
      </c>
      <c r="H249" s="38">
        <f t="shared" si="3"/>
        <v>0</v>
      </c>
      <c r="I249" s="53"/>
      <c r="J249" s="53"/>
      <c r="K249" s="31"/>
      <c r="L249" s="32"/>
      <c r="M249" s="33"/>
      <c r="N249" s="32"/>
    </row>
    <row r="250" spans="1:14" ht="13.8" hidden="1" outlineLevel="1" x14ac:dyDescent="0.25">
      <c r="C250" s="67" t="s">
        <v>613</v>
      </c>
      <c r="D250" s="54" t="s">
        <v>614</v>
      </c>
      <c r="E250" s="51">
        <v>0</v>
      </c>
      <c r="F250" s="51">
        <v>0</v>
      </c>
      <c r="G250" s="48">
        <v>0</v>
      </c>
      <c r="H250" s="38">
        <f t="shared" si="3"/>
        <v>0</v>
      </c>
      <c r="I250" s="53"/>
      <c r="J250" s="53"/>
      <c r="K250" s="31"/>
      <c r="L250" s="32"/>
      <c r="M250" s="33"/>
      <c r="N250" s="32"/>
    </row>
    <row r="251" spans="1:14" ht="79.2" collapsed="1" x14ac:dyDescent="0.25">
      <c r="A251" s="1">
        <v>6</v>
      </c>
      <c r="B251" s="2" t="s">
        <v>438</v>
      </c>
      <c r="C251" s="34" t="s">
        <v>615</v>
      </c>
      <c r="D251" s="68" t="s">
        <v>616</v>
      </c>
      <c r="E251" s="57">
        <v>1065943356</v>
      </c>
      <c r="F251" s="69">
        <v>0</v>
      </c>
      <c r="G251" s="57">
        <v>0</v>
      </c>
      <c r="H251" s="38">
        <f t="shared" si="3"/>
        <v>1065943356</v>
      </c>
      <c r="I251" s="63" t="s">
        <v>617</v>
      </c>
      <c r="J251" s="63"/>
      <c r="K251" s="31"/>
      <c r="L251" s="32"/>
      <c r="M251" s="33"/>
      <c r="N251" s="32"/>
    </row>
    <row r="252" spans="1:14" ht="13.8" hidden="1" x14ac:dyDescent="0.25">
      <c r="A252" s="1">
        <v>6</v>
      </c>
      <c r="B252" s="2" t="s">
        <v>438</v>
      </c>
      <c r="C252" s="34" t="s">
        <v>618</v>
      </c>
      <c r="D252" s="50" t="s">
        <v>619</v>
      </c>
      <c r="E252" s="51">
        <v>0</v>
      </c>
      <c r="F252" s="51">
        <v>0</v>
      </c>
      <c r="G252" s="57">
        <v>0</v>
      </c>
      <c r="H252" s="38">
        <f t="shared" si="3"/>
        <v>0</v>
      </c>
      <c r="I252" s="53"/>
      <c r="J252" s="53"/>
      <c r="K252" s="31"/>
      <c r="L252" s="32"/>
      <c r="M252" s="33"/>
      <c r="N252" s="32"/>
    </row>
    <row r="253" spans="1:14" ht="13.8" hidden="1" x14ac:dyDescent="0.25">
      <c r="A253" s="1">
        <v>6</v>
      </c>
      <c r="B253" s="2" t="s">
        <v>438</v>
      </c>
      <c r="C253" s="34" t="s">
        <v>620</v>
      </c>
      <c r="D253" s="50" t="s">
        <v>621</v>
      </c>
      <c r="E253" s="51">
        <v>0</v>
      </c>
      <c r="F253" s="51">
        <v>0</v>
      </c>
      <c r="G253" s="57">
        <v>0</v>
      </c>
      <c r="H253" s="38">
        <f t="shared" si="3"/>
        <v>0</v>
      </c>
      <c r="I253" s="53"/>
      <c r="J253" s="53"/>
      <c r="K253" s="31"/>
      <c r="L253" s="32"/>
      <c r="M253" s="33"/>
      <c r="N253" s="32"/>
    </row>
    <row r="254" spans="1:14" ht="13.8" hidden="1" x14ac:dyDescent="0.25">
      <c r="A254" s="1">
        <v>6</v>
      </c>
      <c r="B254" s="2" t="s">
        <v>438</v>
      </c>
      <c r="C254" s="34" t="s">
        <v>622</v>
      </c>
      <c r="D254" s="50" t="s">
        <v>623</v>
      </c>
      <c r="E254" s="51">
        <v>0</v>
      </c>
      <c r="F254" s="51">
        <v>0</v>
      </c>
      <c r="G254" s="57">
        <v>0</v>
      </c>
      <c r="H254" s="38">
        <f t="shared" si="3"/>
        <v>0</v>
      </c>
      <c r="I254" s="53"/>
      <c r="J254" s="53"/>
      <c r="K254" s="31"/>
      <c r="L254" s="32"/>
      <c r="M254" s="33"/>
      <c r="N254" s="32"/>
    </row>
    <row r="255" spans="1:14" ht="13.8" hidden="1" x14ac:dyDescent="0.25">
      <c r="A255" s="1">
        <v>6</v>
      </c>
      <c r="B255" s="2" t="s">
        <v>438</v>
      </c>
      <c r="C255" s="34" t="s">
        <v>624</v>
      </c>
      <c r="D255" s="50" t="s">
        <v>625</v>
      </c>
      <c r="E255" s="51">
        <v>0</v>
      </c>
      <c r="F255" s="51">
        <v>0</v>
      </c>
      <c r="G255" s="57">
        <v>0</v>
      </c>
      <c r="H255" s="38">
        <f t="shared" si="3"/>
        <v>0</v>
      </c>
      <c r="I255" s="53"/>
      <c r="J255" s="53"/>
      <c r="K255" s="31"/>
      <c r="L255" s="32"/>
      <c r="M255" s="33"/>
      <c r="N255" s="32"/>
    </row>
    <row r="256" spans="1:14" ht="13.8" hidden="1" x14ac:dyDescent="0.25">
      <c r="A256" s="1">
        <v>6</v>
      </c>
      <c r="B256" s="2" t="s">
        <v>626</v>
      </c>
      <c r="C256" s="34" t="s">
        <v>627</v>
      </c>
      <c r="D256" s="50" t="s">
        <v>628</v>
      </c>
      <c r="E256" s="51">
        <v>0</v>
      </c>
      <c r="F256" s="51">
        <v>0</v>
      </c>
      <c r="G256" s="57">
        <v>0</v>
      </c>
      <c r="H256" s="38">
        <f t="shared" si="3"/>
        <v>0</v>
      </c>
      <c r="I256" s="53"/>
      <c r="J256" s="53"/>
      <c r="K256" s="31"/>
      <c r="L256" s="32"/>
      <c r="M256" s="33"/>
      <c r="N256" s="32"/>
    </row>
    <row r="257" spans="1:14" ht="62.4" x14ac:dyDescent="0.25">
      <c r="A257" s="1">
        <v>6</v>
      </c>
      <c r="B257" s="2" t="s">
        <v>626</v>
      </c>
      <c r="C257" s="34" t="s">
        <v>629</v>
      </c>
      <c r="D257" s="50" t="s">
        <v>630</v>
      </c>
      <c r="E257" s="51">
        <v>0</v>
      </c>
      <c r="F257" s="51">
        <v>50000000</v>
      </c>
      <c r="G257" s="48">
        <v>50000000</v>
      </c>
      <c r="H257" s="38">
        <f t="shared" si="3"/>
        <v>100000000</v>
      </c>
      <c r="I257" s="63" t="s">
        <v>631</v>
      </c>
      <c r="J257" s="63"/>
      <c r="K257" s="31"/>
      <c r="L257" s="32"/>
      <c r="M257" s="33"/>
      <c r="N257" s="32"/>
    </row>
    <row r="258" spans="1:14" ht="13.8" hidden="1" x14ac:dyDescent="0.25">
      <c r="A258" s="1">
        <v>6</v>
      </c>
      <c r="B258" s="2" t="s">
        <v>626</v>
      </c>
      <c r="C258" s="34" t="s">
        <v>632</v>
      </c>
      <c r="D258" s="50" t="s">
        <v>633</v>
      </c>
      <c r="E258" s="51">
        <v>0</v>
      </c>
      <c r="F258" s="51">
        <v>0</v>
      </c>
      <c r="G258" s="48">
        <v>0</v>
      </c>
      <c r="H258" s="38">
        <f t="shared" si="3"/>
        <v>0</v>
      </c>
      <c r="I258" s="53"/>
      <c r="J258" s="53"/>
      <c r="K258" s="31"/>
      <c r="L258" s="32"/>
      <c r="M258" s="33"/>
      <c r="N258" s="32"/>
    </row>
    <row r="259" spans="1:14" ht="66" x14ac:dyDescent="0.25">
      <c r="A259" s="1">
        <v>6</v>
      </c>
      <c r="B259" s="2" t="s">
        <v>626</v>
      </c>
      <c r="C259" s="34" t="s">
        <v>634</v>
      </c>
      <c r="D259" s="54" t="s">
        <v>635</v>
      </c>
      <c r="E259" s="51">
        <v>21730000</v>
      </c>
      <c r="F259" s="51">
        <v>0</v>
      </c>
      <c r="G259" s="48">
        <v>0</v>
      </c>
      <c r="H259" s="38">
        <f t="shared" si="3"/>
        <v>21730000</v>
      </c>
      <c r="I259" s="53" t="s">
        <v>636</v>
      </c>
      <c r="J259" s="53"/>
      <c r="K259" s="31"/>
      <c r="L259" s="32"/>
      <c r="M259" s="33"/>
      <c r="N259" s="32"/>
    </row>
    <row r="260" spans="1:14" ht="13.8" x14ac:dyDescent="0.25">
      <c r="A260" s="1">
        <v>6</v>
      </c>
      <c r="B260" s="2" t="s">
        <v>637</v>
      </c>
      <c r="C260" s="34" t="s">
        <v>638</v>
      </c>
      <c r="D260" s="50" t="s">
        <v>639</v>
      </c>
      <c r="E260" s="51">
        <v>0</v>
      </c>
      <c r="F260" s="51">
        <v>0</v>
      </c>
      <c r="G260" s="48">
        <v>31500000</v>
      </c>
      <c r="H260" s="38">
        <f t="shared" si="3"/>
        <v>31500000</v>
      </c>
      <c r="I260" s="53"/>
      <c r="J260" s="53"/>
      <c r="K260" s="31"/>
      <c r="L260" s="32"/>
      <c r="M260" s="33"/>
      <c r="N260" s="32"/>
    </row>
    <row r="261" spans="1:14" ht="13.8" hidden="1" x14ac:dyDescent="0.25">
      <c r="A261" s="1">
        <v>6</v>
      </c>
      <c r="B261" s="2" t="s">
        <v>637</v>
      </c>
      <c r="C261" s="34"/>
      <c r="D261" s="50" t="s">
        <v>640</v>
      </c>
      <c r="E261" s="51">
        <v>0</v>
      </c>
      <c r="F261" s="51">
        <v>0</v>
      </c>
      <c r="G261" s="48">
        <v>0</v>
      </c>
      <c r="H261" s="38">
        <f t="shared" si="3"/>
        <v>0</v>
      </c>
      <c r="I261" s="53"/>
      <c r="J261" s="53"/>
      <c r="K261" s="31"/>
      <c r="L261" s="32"/>
      <c r="M261" s="33"/>
      <c r="N261" s="32"/>
    </row>
    <row r="262" spans="1:14" ht="13.8" hidden="1" x14ac:dyDescent="0.25">
      <c r="A262" s="1">
        <v>6</v>
      </c>
      <c r="B262" s="2" t="s">
        <v>637</v>
      </c>
      <c r="C262" s="34" t="s">
        <v>641</v>
      </c>
      <c r="D262" s="50" t="s">
        <v>642</v>
      </c>
      <c r="E262" s="51">
        <v>0</v>
      </c>
      <c r="F262" s="51">
        <v>0</v>
      </c>
      <c r="G262" s="48">
        <v>0</v>
      </c>
      <c r="H262" s="38">
        <f t="shared" si="3"/>
        <v>0</v>
      </c>
      <c r="I262" s="53"/>
      <c r="J262" s="53"/>
      <c r="K262" s="31"/>
      <c r="L262" s="32"/>
      <c r="M262" s="33"/>
      <c r="N262" s="32"/>
    </row>
    <row r="263" spans="1:14" ht="13.8" hidden="1" x14ac:dyDescent="0.25">
      <c r="A263" s="1">
        <v>6</v>
      </c>
      <c r="B263" s="2" t="s">
        <v>637</v>
      </c>
      <c r="C263" s="34" t="s">
        <v>643</v>
      </c>
      <c r="D263" s="50" t="s">
        <v>644</v>
      </c>
      <c r="E263" s="51">
        <v>0</v>
      </c>
      <c r="F263" s="51">
        <v>0</v>
      </c>
      <c r="G263" s="48">
        <v>0</v>
      </c>
      <c r="H263" s="38">
        <f t="shared" si="3"/>
        <v>0</v>
      </c>
      <c r="I263" s="53"/>
      <c r="J263" s="53"/>
      <c r="K263" s="31"/>
      <c r="L263" s="32"/>
      <c r="M263" s="33"/>
      <c r="N263" s="32"/>
    </row>
    <row r="264" spans="1:14" ht="13.8" hidden="1" x14ac:dyDescent="0.25">
      <c r="A264" s="1">
        <v>6</v>
      </c>
      <c r="B264" s="2" t="s">
        <v>637</v>
      </c>
      <c r="C264" s="34" t="s">
        <v>645</v>
      </c>
      <c r="D264" s="50" t="s">
        <v>646</v>
      </c>
      <c r="E264" s="51">
        <v>0</v>
      </c>
      <c r="F264" s="51">
        <v>0</v>
      </c>
      <c r="G264" s="48">
        <v>0</v>
      </c>
      <c r="H264" s="38">
        <f t="shared" ref="H264:H313" si="4">+E264+F264+G264</f>
        <v>0</v>
      </c>
      <c r="I264" s="53"/>
      <c r="J264" s="53"/>
      <c r="K264" s="31"/>
      <c r="L264" s="32"/>
      <c r="M264" s="33"/>
      <c r="N264" s="32"/>
    </row>
    <row r="265" spans="1:14" ht="43.8" customHeight="1" x14ac:dyDescent="0.25">
      <c r="A265" s="1">
        <v>6</v>
      </c>
      <c r="B265" s="2" t="s">
        <v>637</v>
      </c>
      <c r="C265" s="34" t="s">
        <v>647</v>
      </c>
      <c r="D265" s="50" t="s">
        <v>648</v>
      </c>
      <c r="E265" s="51">
        <v>0</v>
      </c>
      <c r="F265" s="51">
        <v>0</v>
      </c>
      <c r="G265" s="48">
        <v>15000000</v>
      </c>
      <c r="H265" s="38">
        <f t="shared" si="4"/>
        <v>15000000</v>
      </c>
      <c r="I265" s="63" t="s">
        <v>649</v>
      </c>
      <c r="J265" s="63"/>
      <c r="K265" s="31"/>
      <c r="L265" s="32"/>
      <c r="M265" s="33"/>
      <c r="N265" s="32"/>
    </row>
    <row r="266" spans="1:14" ht="13.8" hidden="1" x14ac:dyDescent="0.25">
      <c r="A266" s="1">
        <v>6</v>
      </c>
      <c r="B266" s="2" t="s">
        <v>650</v>
      </c>
      <c r="C266" s="65" t="s">
        <v>651</v>
      </c>
      <c r="D266" s="70" t="s">
        <v>652</v>
      </c>
      <c r="E266" s="51">
        <v>0</v>
      </c>
      <c r="F266" s="51">
        <v>0</v>
      </c>
      <c r="G266" s="57">
        <v>0</v>
      </c>
      <c r="H266" s="38">
        <f t="shared" si="4"/>
        <v>0</v>
      </c>
      <c r="I266" s="53"/>
      <c r="J266" s="53"/>
      <c r="K266" s="31"/>
      <c r="L266" s="32"/>
      <c r="M266" s="33"/>
      <c r="N266" s="32"/>
    </row>
    <row r="267" spans="1:14" ht="13.8" hidden="1" outlineLevel="1" x14ac:dyDescent="0.25">
      <c r="C267" s="67" t="s">
        <v>653</v>
      </c>
      <c r="D267" s="50" t="s">
        <v>654</v>
      </c>
      <c r="E267" s="51">
        <v>0</v>
      </c>
      <c r="F267" s="51">
        <v>0</v>
      </c>
      <c r="G267" s="57">
        <v>0</v>
      </c>
      <c r="H267" s="38">
        <f t="shared" si="4"/>
        <v>0</v>
      </c>
      <c r="I267" s="53"/>
      <c r="J267" s="53"/>
      <c r="K267" s="31"/>
      <c r="L267" s="32"/>
      <c r="M267" s="33"/>
      <c r="N267" s="32"/>
    </row>
    <row r="268" spans="1:14" ht="13.8" hidden="1" outlineLevel="1" x14ac:dyDescent="0.25">
      <c r="C268" s="67" t="s">
        <v>655</v>
      </c>
      <c r="D268" s="50" t="s">
        <v>656</v>
      </c>
      <c r="E268" s="51">
        <v>0</v>
      </c>
      <c r="F268" s="51">
        <v>0</v>
      </c>
      <c r="G268" s="57">
        <v>0</v>
      </c>
      <c r="H268" s="38">
        <f t="shared" si="4"/>
        <v>0</v>
      </c>
      <c r="I268" s="53"/>
      <c r="J268" s="53"/>
      <c r="K268" s="31"/>
      <c r="L268" s="32"/>
      <c r="M268" s="33"/>
      <c r="N268" s="32"/>
    </row>
    <row r="269" spans="1:14" ht="13.8" hidden="1" outlineLevel="1" x14ac:dyDescent="0.25">
      <c r="C269" s="67" t="s">
        <v>657</v>
      </c>
      <c r="D269" s="50" t="s">
        <v>658</v>
      </c>
      <c r="E269" s="51">
        <v>0</v>
      </c>
      <c r="F269" s="51">
        <v>0</v>
      </c>
      <c r="G269" s="57">
        <v>0</v>
      </c>
      <c r="H269" s="38">
        <f t="shared" si="4"/>
        <v>0</v>
      </c>
      <c r="I269" s="53"/>
      <c r="J269" s="53"/>
      <c r="K269" s="31"/>
      <c r="L269" s="32"/>
      <c r="M269" s="33"/>
      <c r="N269" s="32"/>
    </row>
    <row r="270" spans="1:14" ht="13.8" hidden="1" collapsed="1" x14ac:dyDescent="0.25">
      <c r="A270" s="1">
        <v>6</v>
      </c>
      <c r="B270" s="2" t="s">
        <v>650</v>
      </c>
      <c r="C270" s="65" t="s">
        <v>659</v>
      </c>
      <c r="D270" s="70" t="s">
        <v>660</v>
      </c>
      <c r="E270" s="51">
        <v>0</v>
      </c>
      <c r="F270" s="51">
        <v>0</v>
      </c>
      <c r="G270" s="57">
        <v>0</v>
      </c>
      <c r="H270" s="38">
        <f t="shared" si="4"/>
        <v>0</v>
      </c>
      <c r="I270" s="53"/>
      <c r="J270" s="53"/>
      <c r="K270" s="31"/>
      <c r="L270" s="32"/>
      <c r="M270" s="33"/>
      <c r="N270" s="32"/>
    </row>
    <row r="271" spans="1:14" ht="13.8" hidden="1" outlineLevel="1" x14ac:dyDescent="0.25">
      <c r="C271" s="67" t="s">
        <v>661</v>
      </c>
      <c r="D271" s="50" t="s">
        <v>662</v>
      </c>
      <c r="E271" s="51">
        <v>0</v>
      </c>
      <c r="F271" s="51">
        <v>0</v>
      </c>
      <c r="G271" s="57">
        <v>0</v>
      </c>
      <c r="H271" s="38">
        <f t="shared" si="4"/>
        <v>0</v>
      </c>
      <c r="I271" s="53"/>
      <c r="J271" s="53"/>
      <c r="K271" s="31"/>
      <c r="L271" s="32"/>
      <c r="M271" s="33"/>
      <c r="N271" s="32"/>
    </row>
    <row r="272" spans="1:14" ht="13.8" hidden="1" outlineLevel="1" x14ac:dyDescent="0.25">
      <c r="C272" s="67" t="s">
        <v>663</v>
      </c>
      <c r="D272" s="50" t="s">
        <v>664</v>
      </c>
      <c r="E272" s="51">
        <v>0</v>
      </c>
      <c r="F272" s="51">
        <v>0</v>
      </c>
      <c r="G272" s="57">
        <v>0</v>
      </c>
      <c r="H272" s="38">
        <f t="shared" si="4"/>
        <v>0</v>
      </c>
      <c r="I272" s="53"/>
      <c r="J272" s="53"/>
      <c r="K272" s="31"/>
      <c r="L272" s="32"/>
      <c r="M272" s="33"/>
      <c r="N272" s="32"/>
    </row>
    <row r="273" spans="1:14" ht="92.4" outlineLevel="1" x14ac:dyDescent="0.25">
      <c r="C273" s="67" t="s">
        <v>665</v>
      </c>
      <c r="D273" s="50" t="s">
        <v>666</v>
      </c>
      <c r="E273" s="51">
        <v>120000000</v>
      </c>
      <c r="F273" s="51">
        <v>0</v>
      </c>
      <c r="G273" s="57">
        <v>0</v>
      </c>
      <c r="H273" s="38">
        <f t="shared" si="4"/>
        <v>120000000</v>
      </c>
      <c r="I273" s="63" t="s">
        <v>667</v>
      </c>
      <c r="J273" s="63"/>
      <c r="K273" s="31"/>
      <c r="L273" s="32"/>
      <c r="M273" s="33"/>
      <c r="N273" s="32"/>
    </row>
    <row r="274" spans="1:14" ht="105.6" outlineLevel="1" x14ac:dyDescent="0.25">
      <c r="C274" s="67" t="s">
        <v>668</v>
      </c>
      <c r="D274" s="50" t="s">
        <v>666</v>
      </c>
      <c r="E274" s="51">
        <v>762500000</v>
      </c>
      <c r="F274" s="51">
        <v>0</v>
      </c>
      <c r="G274" s="57">
        <v>0</v>
      </c>
      <c r="H274" s="38">
        <f t="shared" si="4"/>
        <v>762500000</v>
      </c>
      <c r="I274" s="63" t="s">
        <v>669</v>
      </c>
      <c r="J274" s="63"/>
      <c r="K274" s="31"/>
      <c r="L274" s="32"/>
      <c r="M274" s="33"/>
      <c r="N274" s="32"/>
    </row>
    <row r="275" spans="1:14" ht="192.6" customHeight="1" outlineLevel="1" x14ac:dyDescent="0.25">
      <c r="C275" s="67" t="s">
        <v>670</v>
      </c>
      <c r="D275" s="54" t="s">
        <v>671</v>
      </c>
      <c r="E275" s="51">
        <v>1177500000</v>
      </c>
      <c r="F275" s="51">
        <v>0</v>
      </c>
      <c r="G275" s="57">
        <v>0</v>
      </c>
      <c r="H275" s="38">
        <f t="shared" si="4"/>
        <v>1177500000</v>
      </c>
      <c r="I275" s="63" t="s">
        <v>672</v>
      </c>
      <c r="J275" s="63"/>
      <c r="K275" s="31"/>
      <c r="L275" s="32"/>
      <c r="M275" s="33"/>
      <c r="N275" s="32"/>
    </row>
    <row r="276" spans="1:14" ht="13.8" hidden="1" outlineLevel="1" x14ac:dyDescent="0.25">
      <c r="A276" s="1">
        <v>6</v>
      </c>
      <c r="B276" s="2" t="s">
        <v>650</v>
      </c>
      <c r="C276" s="67" t="s">
        <v>673</v>
      </c>
      <c r="D276" s="50" t="s">
        <v>674</v>
      </c>
      <c r="E276" s="51">
        <v>0</v>
      </c>
      <c r="F276" s="51">
        <v>0</v>
      </c>
      <c r="G276" s="57">
        <v>0</v>
      </c>
      <c r="H276" s="38">
        <f t="shared" si="4"/>
        <v>0</v>
      </c>
      <c r="I276" s="53"/>
      <c r="J276" s="53"/>
      <c r="K276" s="31"/>
      <c r="L276" s="32"/>
      <c r="M276" s="33"/>
      <c r="N276" s="32"/>
    </row>
    <row r="277" spans="1:14" ht="14.4" hidden="1" outlineLevel="1" x14ac:dyDescent="0.25">
      <c r="A277" s="1">
        <v>6</v>
      </c>
      <c r="B277" s="2" t="s">
        <v>650</v>
      </c>
      <c r="C277" s="67" t="s">
        <v>675</v>
      </c>
      <c r="D277" s="50" t="s">
        <v>676</v>
      </c>
      <c r="E277" s="69">
        <v>0</v>
      </c>
      <c r="F277" s="69">
        <v>0</v>
      </c>
      <c r="G277" s="57">
        <v>0</v>
      </c>
      <c r="H277" s="38">
        <f t="shared" si="4"/>
        <v>0</v>
      </c>
      <c r="I277" s="53"/>
      <c r="J277" s="53"/>
      <c r="K277" s="31"/>
      <c r="L277" s="32"/>
      <c r="M277" s="33"/>
      <c r="N277" s="32"/>
    </row>
    <row r="278" spans="1:14" ht="13.8" hidden="1" x14ac:dyDescent="0.25">
      <c r="A278" s="1">
        <v>6</v>
      </c>
      <c r="B278" s="2" t="s">
        <v>650</v>
      </c>
      <c r="C278" s="34" t="s">
        <v>677</v>
      </c>
      <c r="D278" s="50" t="s">
        <v>678</v>
      </c>
      <c r="E278" s="51">
        <v>0</v>
      </c>
      <c r="F278" s="51">
        <v>0</v>
      </c>
      <c r="G278" s="57">
        <v>0</v>
      </c>
      <c r="H278" s="38">
        <f t="shared" si="4"/>
        <v>0</v>
      </c>
      <c r="I278" s="53"/>
      <c r="J278" s="53"/>
      <c r="K278" s="31"/>
      <c r="L278" s="32"/>
      <c r="M278" s="33"/>
      <c r="N278" s="32"/>
    </row>
    <row r="279" spans="1:14" ht="13.8" hidden="1" x14ac:dyDescent="0.25">
      <c r="A279" s="1">
        <v>6</v>
      </c>
      <c r="B279" s="2" t="s">
        <v>650</v>
      </c>
      <c r="C279" s="65" t="s">
        <v>679</v>
      </c>
      <c r="D279" s="70" t="s">
        <v>680</v>
      </c>
      <c r="E279" s="51">
        <v>0</v>
      </c>
      <c r="F279" s="51">
        <v>0</v>
      </c>
      <c r="G279" s="57">
        <v>0</v>
      </c>
      <c r="H279" s="38">
        <f t="shared" si="4"/>
        <v>0</v>
      </c>
      <c r="I279" s="53"/>
      <c r="J279" s="53"/>
      <c r="K279" s="31"/>
      <c r="L279" s="32"/>
      <c r="M279" s="33"/>
      <c r="N279" s="32"/>
    </row>
    <row r="280" spans="1:14" ht="13.8" hidden="1" outlineLevel="1" x14ac:dyDescent="0.25">
      <c r="C280" s="67" t="s">
        <v>681</v>
      </c>
      <c r="D280" s="50" t="s">
        <v>682</v>
      </c>
      <c r="E280" s="51">
        <v>0</v>
      </c>
      <c r="F280" s="51">
        <v>0</v>
      </c>
      <c r="G280" s="57">
        <v>0</v>
      </c>
      <c r="H280" s="38">
        <f t="shared" si="4"/>
        <v>0</v>
      </c>
      <c r="I280" s="53"/>
      <c r="J280" s="53"/>
      <c r="K280" s="31"/>
      <c r="L280" s="32"/>
      <c r="M280" s="33"/>
      <c r="N280" s="32"/>
    </row>
    <row r="281" spans="1:14" ht="13.8" hidden="1" outlineLevel="1" x14ac:dyDescent="0.25">
      <c r="C281" s="67" t="s">
        <v>683</v>
      </c>
      <c r="D281" s="50" t="s">
        <v>684</v>
      </c>
      <c r="E281" s="51">
        <v>0</v>
      </c>
      <c r="F281" s="51">
        <v>0</v>
      </c>
      <c r="G281" s="57">
        <v>0</v>
      </c>
      <c r="H281" s="38">
        <f t="shared" si="4"/>
        <v>0</v>
      </c>
      <c r="I281" s="53"/>
      <c r="J281" s="53"/>
      <c r="K281" s="31"/>
      <c r="L281" s="32"/>
      <c r="M281" s="33"/>
      <c r="N281" s="32"/>
    </row>
    <row r="282" spans="1:14" ht="13.8" hidden="1" outlineLevel="1" x14ac:dyDescent="0.25">
      <c r="C282" s="67" t="s">
        <v>685</v>
      </c>
      <c r="D282" s="50" t="s">
        <v>686</v>
      </c>
      <c r="E282" s="51">
        <v>0</v>
      </c>
      <c r="F282" s="51">
        <v>0</v>
      </c>
      <c r="G282" s="57">
        <v>0</v>
      </c>
      <c r="H282" s="38">
        <f t="shared" si="4"/>
        <v>0</v>
      </c>
      <c r="I282" s="53"/>
      <c r="J282" s="53"/>
      <c r="K282" s="31"/>
      <c r="L282" s="32"/>
      <c r="M282" s="33"/>
      <c r="N282" s="32"/>
    </row>
    <row r="283" spans="1:14" ht="13.8" hidden="1" collapsed="1" x14ac:dyDescent="0.25">
      <c r="A283" s="1">
        <v>6</v>
      </c>
      <c r="B283" s="2" t="s">
        <v>687</v>
      </c>
      <c r="C283" s="34" t="s">
        <v>688</v>
      </c>
      <c r="D283" s="50" t="s">
        <v>689</v>
      </c>
      <c r="E283" s="51">
        <v>0</v>
      </c>
      <c r="F283" s="51">
        <v>0</v>
      </c>
      <c r="G283" s="57">
        <v>0</v>
      </c>
      <c r="H283" s="38">
        <f t="shared" si="4"/>
        <v>0</v>
      </c>
      <c r="I283" s="53"/>
      <c r="J283" s="53"/>
      <c r="K283" s="31"/>
      <c r="L283" s="32"/>
      <c r="M283" s="33"/>
      <c r="N283" s="32"/>
    </row>
    <row r="284" spans="1:14" ht="39.6" hidden="1" x14ac:dyDescent="0.25">
      <c r="A284" s="1">
        <v>6</v>
      </c>
      <c r="B284" s="2" t="s">
        <v>690</v>
      </c>
      <c r="C284" s="34" t="s">
        <v>691</v>
      </c>
      <c r="D284" s="50" t="s">
        <v>692</v>
      </c>
      <c r="E284" s="51">
        <v>0</v>
      </c>
      <c r="F284" s="51">
        <v>0</v>
      </c>
      <c r="G284" s="48">
        <v>0</v>
      </c>
      <c r="H284" s="38">
        <f t="shared" si="4"/>
        <v>0</v>
      </c>
      <c r="I284" s="53" t="s">
        <v>693</v>
      </c>
      <c r="J284" s="53"/>
      <c r="K284" s="31"/>
      <c r="L284" s="32"/>
      <c r="M284" s="33"/>
      <c r="N284" s="32"/>
    </row>
    <row r="285" spans="1:14" ht="52.8" x14ac:dyDescent="0.25">
      <c r="A285" s="1">
        <v>6</v>
      </c>
      <c r="B285" s="2" t="s">
        <v>690</v>
      </c>
      <c r="C285" s="34" t="s">
        <v>691</v>
      </c>
      <c r="D285" s="50" t="s">
        <v>692</v>
      </c>
      <c r="E285" s="51">
        <v>0</v>
      </c>
      <c r="F285" s="51">
        <v>0</v>
      </c>
      <c r="G285" s="55">
        <v>77000000</v>
      </c>
      <c r="H285" s="38">
        <f t="shared" si="4"/>
        <v>77000000</v>
      </c>
      <c r="I285" s="53" t="s">
        <v>694</v>
      </c>
      <c r="J285" s="53"/>
      <c r="K285" s="31"/>
      <c r="L285" s="32"/>
      <c r="M285" s="33"/>
      <c r="N285" s="32"/>
    </row>
    <row r="286" spans="1:14" ht="13.8" hidden="1" x14ac:dyDescent="0.25">
      <c r="A286" s="1">
        <v>6</v>
      </c>
      <c r="B286" s="2" t="s">
        <v>690</v>
      </c>
      <c r="C286" s="34" t="s">
        <v>695</v>
      </c>
      <c r="D286" s="50" t="s">
        <v>696</v>
      </c>
      <c r="E286" s="51">
        <v>0</v>
      </c>
      <c r="F286" s="51">
        <v>0</v>
      </c>
      <c r="G286" s="57">
        <v>0</v>
      </c>
      <c r="H286" s="38">
        <f t="shared" si="4"/>
        <v>0</v>
      </c>
      <c r="I286" s="53"/>
      <c r="J286" s="53"/>
      <c r="K286" s="31"/>
      <c r="L286" s="32"/>
      <c r="M286" s="33"/>
      <c r="N286" s="32"/>
    </row>
    <row r="287" spans="1:14" ht="26.4" hidden="1" x14ac:dyDescent="0.25">
      <c r="A287" s="1">
        <v>6</v>
      </c>
      <c r="B287" s="2" t="s">
        <v>697</v>
      </c>
      <c r="C287" s="34" t="s">
        <v>698</v>
      </c>
      <c r="D287" s="71" t="s">
        <v>699</v>
      </c>
      <c r="E287" s="51">
        <v>0</v>
      </c>
      <c r="F287" s="51">
        <v>0</v>
      </c>
      <c r="G287" s="48">
        <v>0</v>
      </c>
      <c r="H287" s="38">
        <f t="shared" si="4"/>
        <v>0</v>
      </c>
      <c r="I287" s="53"/>
      <c r="J287" s="53"/>
      <c r="K287" s="31"/>
      <c r="L287" s="32"/>
      <c r="M287" s="33"/>
      <c r="N287" s="32"/>
    </row>
    <row r="288" spans="1:14" ht="66" x14ac:dyDescent="0.25">
      <c r="A288" s="1">
        <v>6</v>
      </c>
      <c r="B288" s="2" t="s">
        <v>697</v>
      </c>
      <c r="C288" s="34" t="s">
        <v>700</v>
      </c>
      <c r="D288" s="68" t="s">
        <v>701</v>
      </c>
      <c r="E288" s="51">
        <v>1432158</v>
      </c>
      <c r="F288" s="51">
        <v>0</v>
      </c>
      <c r="G288" s="57">
        <v>0</v>
      </c>
      <c r="H288" s="38">
        <f t="shared" si="4"/>
        <v>1432158</v>
      </c>
      <c r="I288" s="63" t="s">
        <v>702</v>
      </c>
      <c r="J288" s="63"/>
      <c r="K288" s="31"/>
      <c r="L288" s="32"/>
      <c r="M288" s="33"/>
      <c r="N288" s="32"/>
    </row>
    <row r="289" spans="1:14" ht="13.8" hidden="1" x14ac:dyDescent="0.25">
      <c r="A289" s="1">
        <v>6</v>
      </c>
      <c r="B289" s="2" t="s">
        <v>697</v>
      </c>
      <c r="C289" s="34" t="s">
        <v>703</v>
      </c>
      <c r="D289" s="46" t="s">
        <v>701</v>
      </c>
      <c r="E289" s="51">
        <v>0</v>
      </c>
      <c r="F289" s="51">
        <v>0</v>
      </c>
      <c r="G289" s="57">
        <v>0</v>
      </c>
      <c r="H289" s="38">
        <f t="shared" si="4"/>
        <v>0</v>
      </c>
      <c r="I289" s="49"/>
      <c r="J289" s="49"/>
      <c r="K289" s="31"/>
      <c r="L289" s="32"/>
      <c r="M289" s="33"/>
      <c r="N289" s="32"/>
    </row>
    <row r="290" spans="1:14" ht="79.8" thickBot="1" x14ac:dyDescent="0.3">
      <c r="A290" s="1">
        <v>6</v>
      </c>
      <c r="B290" s="2" t="s">
        <v>697</v>
      </c>
      <c r="C290" s="34" t="s">
        <v>704</v>
      </c>
      <c r="D290" s="68" t="s">
        <v>701</v>
      </c>
      <c r="E290" s="51">
        <v>6020000</v>
      </c>
      <c r="F290" s="51">
        <v>0</v>
      </c>
      <c r="G290" s="57">
        <v>0</v>
      </c>
      <c r="H290" s="38">
        <f t="shared" si="4"/>
        <v>6020000</v>
      </c>
      <c r="I290" s="72" t="s">
        <v>705</v>
      </c>
      <c r="J290" s="72"/>
      <c r="K290" s="31"/>
      <c r="L290" s="32"/>
      <c r="M290" s="33"/>
      <c r="N290" s="32"/>
    </row>
    <row r="291" spans="1:14" ht="14.4" hidden="1" thickBot="1" x14ac:dyDescent="0.3">
      <c r="A291" s="1">
        <v>6</v>
      </c>
      <c r="B291" s="2" t="s">
        <v>697</v>
      </c>
      <c r="C291" s="34" t="s">
        <v>706</v>
      </c>
      <c r="D291" s="46" t="s">
        <v>701</v>
      </c>
      <c r="E291" s="73">
        <v>0</v>
      </c>
      <c r="F291" s="51">
        <v>0</v>
      </c>
      <c r="G291" s="57">
        <v>0</v>
      </c>
      <c r="H291" s="38">
        <f t="shared" si="4"/>
        <v>0</v>
      </c>
      <c r="I291" s="49"/>
      <c r="J291" s="49"/>
      <c r="K291" s="31"/>
      <c r="L291" s="32"/>
      <c r="M291" s="33"/>
      <c r="N291" s="32"/>
    </row>
    <row r="292" spans="1:14" ht="14.4" hidden="1" thickBot="1" x14ac:dyDescent="0.3">
      <c r="A292" s="1">
        <v>6</v>
      </c>
      <c r="B292" s="2" t="s">
        <v>697</v>
      </c>
      <c r="C292" s="34" t="s">
        <v>707</v>
      </c>
      <c r="D292" s="46" t="s">
        <v>701</v>
      </c>
      <c r="E292" s="73">
        <v>0</v>
      </c>
      <c r="F292" s="51">
        <v>0</v>
      </c>
      <c r="G292" s="57">
        <v>0</v>
      </c>
      <c r="H292" s="38">
        <f t="shared" si="4"/>
        <v>0</v>
      </c>
      <c r="I292" s="49"/>
      <c r="J292" s="49"/>
      <c r="K292" s="31"/>
      <c r="L292" s="32"/>
      <c r="M292" s="33"/>
      <c r="N292" s="32"/>
    </row>
    <row r="293" spans="1:14" ht="14.4" hidden="1" thickBot="1" x14ac:dyDescent="0.3">
      <c r="A293" s="1">
        <v>7</v>
      </c>
      <c r="B293" s="2" t="s">
        <v>708</v>
      </c>
      <c r="C293" s="74" t="s">
        <v>709</v>
      </c>
      <c r="D293" s="46" t="s">
        <v>710</v>
      </c>
      <c r="E293" s="51">
        <v>0</v>
      </c>
      <c r="F293" s="51">
        <v>0</v>
      </c>
      <c r="G293" s="57">
        <v>0</v>
      </c>
      <c r="H293" s="38">
        <f t="shared" si="4"/>
        <v>0</v>
      </c>
      <c r="I293" s="49"/>
      <c r="J293" s="49"/>
      <c r="K293" s="31"/>
      <c r="L293" s="32"/>
      <c r="M293" s="33"/>
      <c r="N293" s="32"/>
    </row>
    <row r="294" spans="1:14" ht="14.4" hidden="1" thickBot="1" x14ac:dyDescent="0.3">
      <c r="A294" s="1">
        <v>7</v>
      </c>
      <c r="B294" s="2" t="s">
        <v>708</v>
      </c>
      <c r="C294" s="74" t="s">
        <v>711</v>
      </c>
      <c r="D294" s="46" t="s">
        <v>712</v>
      </c>
      <c r="E294" s="47">
        <v>0</v>
      </c>
      <c r="F294" s="47">
        <v>0</v>
      </c>
      <c r="G294" s="48">
        <v>0</v>
      </c>
      <c r="H294" s="38">
        <f t="shared" si="4"/>
        <v>0</v>
      </c>
      <c r="I294" s="49"/>
      <c r="J294" s="49"/>
      <c r="K294" s="31"/>
      <c r="L294" s="32"/>
      <c r="M294" s="33"/>
      <c r="N294" s="32"/>
    </row>
    <row r="295" spans="1:14" ht="14.4" hidden="1" thickBot="1" x14ac:dyDescent="0.3">
      <c r="A295" s="1">
        <v>7</v>
      </c>
      <c r="B295" s="2" t="s">
        <v>708</v>
      </c>
      <c r="C295" s="74" t="s">
        <v>713</v>
      </c>
      <c r="D295" s="46" t="s">
        <v>714</v>
      </c>
      <c r="E295" s="47">
        <v>0</v>
      </c>
      <c r="F295" s="47">
        <v>0</v>
      </c>
      <c r="G295" s="48">
        <v>0</v>
      </c>
      <c r="H295" s="38">
        <f t="shared" si="4"/>
        <v>0</v>
      </c>
      <c r="I295" s="49"/>
      <c r="J295" s="49"/>
      <c r="K295" s="31"/>
      <c r="L295" s="32"/>
      <c r="M295" s="33"/>
      <c r="N295" s="32"/>
    </row>
    <row r="296" spans="1:14" ht="14.4" hidden="1" thickBot="1" x14ac:dyDescent="0.3">
      <c r="A296" s="1">
        <v>7</v>
      </c>
      <c r="B296" s="2" t="s">
        <v>715</v>
      </c>
      <c r="C296" s="74" t="s">
        <v>716</v>
      </c>
      <c r="D296" s="46" t="s">
        <v>717</v>
      </c>
      <c r="E296" s="47">
        <v>0</v>
      </c>
      <c r="F296" s="47">
        <v>0</v>
      </c>
      <c r="G296" s="48">
        <v>0</v>
      </c>
      <c r="H296" s="38">
        <f t="shared" si="4"/>
        <v>0</v>
      </c>
      <c r="I296" s="49"/>
      <c r="J296" s="49"/>
      <c r="K296" s="31"/>
      <c r="L296" s="32"/>
      <c r="M296" s="33"/>
      <c r="N296" s="32"/>
    </row>
    <row r="297" spans="1:14" ht="14.4" hidden="1" thickBot="1" x14ac:dyDescent="0.3">
      <c r="A297" s="1">
        <v>7</v>
      </c>
      <c r="B297" s="2" t="s">
        <v>718</v>
      </c>
      <c r="C297" s="74" t="s">
        <v>719</v>
      </c>
      <c r="D297" s="46" t="s">
        <v>720</v>
      </c>
      <c r="E297" s="47">
        <v>0</v>
      </c>
      <c r="F297" s="47">
        <v>0</v>
      </c>
      <c r="G297" s="48">
        <v>0</v>
      </c>
      <c r="H297" s="38">
        <f t="shared" si="4"/>
        <v>0</v>
      </c>
      <c r="I297" s="49"/>
      <c r="J297" s="49"/>
      <c r="K297" s="31"/>
      <c r="L297" s="32"/>
      <c r="M297" s="33"/>
      <c r="N297" s="32"/>
    </row>
    <row r="298" spans="1:14" ht="14.4" hidden="1" thickBot="1" x14ac:dyDescent="0.3">
      <c r="A298" s="1">
        <v>7</v>
      </c>
      <c r="B298" s="2" t="s">
        <v>718</v>
      </c>
      <c r="C298" s="74" t="s">
        <v>721</v>
      </c>
      <c r="D298" s="46" t="s">
        <v>722</v>
      </c>
      <c r="E298" s="47">
        <v>0</v>
      </c>
      <c r="F298" s="47">
        <v>0</v>
      </c>
      <c r="G298" s="48">
        <v>0</v>
      </c>
      <c r="H298" s="38">
        <f t="shared" si="4"/>
        <v>0</v>
      </c>
      <c r="I298" s="49"/>
      <c r="J298" s="49"/>
      <c r="K298" s="31"/>
      <c r="L298" s="32"/>
      <c r="M298" s="33"/>
      <c r="N298" s="32"/>
    </row>
    <row r="299" spans="1:14" ht="14.4" hidden="1" thickBot="1" x14ac:dyDescent="0.3">
      <c r="A299" s="1">
        <v>8</v>
      </c>
      <c r="B299" s="2" t="s">
        <v>723</v>
      </c>
      <c r="C299" s="74" t="s">
        <v>724</v>
      </c>
      <c r="D299" s="46" t="s">
        <v>725</v>
      </c>
      <c r="E299" s="47">
        <v>0</v>
      </c>
      <c r="F299" s="47">
        <v>0</v>
      </c>
      <c r="G299" s="48">
        <v>0</v>
      </c>
      <c r="H299" s="38">
        <f t="shared" si="4"/>
        <v>0</v>
      </c>
      <c r="I299" s="49"/>
      <c r="J299" s="49"/>
      <c r="K299" s="31"/>
      <c r="L299" s="32"/>
      <c r="M299" s="33"/>
      <c r="N299" s="32"/>
    </row>
    <row r="300" spans="1:14" ht="14.4" hidden="1" thickBot="1" x14ac:dyDescent="0.3">
      <c r="A300" s="1">
        <v>8</v>
      </c>
      <c r="B300" s="2" t="s">
        <v>723</v>
      </c>
      <c r="C300" s="74" t="s">
        <v>726</v>
      </c>
      <c r="D300" s="46" t="s">
        <v>727</v>
      </c>
      <c r="E300" s="47">
        <v>0</v>
      </c>
      <c r="F300" s="47">
        <v>0</v>
      </c>
      <c r="G300" s="48">
        <v>0</v>
      </c>
      <c r="H300" s="38">
        <f t="shared" si="4"/>
        <v>0</v>
      </c>
      <c r="I300" s="49"/>
      <c r="J300" s="49"/>
      <c r="K300" s="31"/>
      <c r="L300" s="32"/>
      <c r="M300" s="33"/>
      <c r="N300" s="32"/>
    </row>
    <row r="301" spans="1:14" ht="14.4" hidden="1" thickBot="1" x14ac:dyDescent="0.3">
      <c r="A301" s="1">
        <v>8</v>
      </c>
      <c r="B301" s="2" t="s">
        <v>723</v>
      </c>
      <c r="C301" s="74" t="s">
        <v>728</v>
      </c>
      <c r="D301" s="46" t="s">
        <v>729</v>
      </c>
      <c r="E301" s="47">
        <v>0</v>
      </c>
      <c r="F301" s="47">
        <v>0</v>
      </c>
      <c r="G301" s="48">
        <v>0</v>
      </c>
      <c r="H301" s="38">
        <f t="shared" si="4"/>
        <v>0</v>
      </c>
      <c r="I301" s="49"/>
      <c r="J301" s="49"/>
      <c r="K301" s="31"/>
      <c r="L301" s="32"/>
      <c r="M301" s="33"/>
      <c r="N301" s="32"/>
    </row>
    <row r="302" spans="1:14" ht="14.4" hidden="1" thickBot="1" x14ac:dyDescent="0.3">
      <c r="A302" s="1">
        <v>8</v>
      </c>
      <c r="B302" s="2" t="s">
        <v>723</v>
      </c>
      <c r="C302" s="74" t="s">
        <v>730</v>
      </c>
      <c r="D302" s="46" t="s">
        <v>731</v>
      </c>
      <c r="E302" s="47">
        <v>0</v>
      </c>
      <c r="F302" s="47">
        <v>0</v>
      </c>
      <c r="G302" s="48">
        <v>0</v>
      </c>
      <c r="H302" s="38">
        <f t="shared" si="4"/>
        <v>0</v>
      </c>
      <c r="I302" s="49"/>
      <c r="J302" s="49"/>
      <c r="K302" s="31"/>
      <c r="L302" s="32"/>
      <c r="M302" s="33"/>
      <c r="N302" s="32"/>
    </row>
    <row r="303" spans="1:14" ht="14.4" hidden="1" thickBot="1" x14ac:dyDescent="0.3">
      <c r="A303" s="1">
        <v>8</v>
      </c>
      <c r="B303" s="2" t="s">
        <v>732</v>
      </c>
      <c r="C303" s="74" t="s">
        <v>733</v>
      </c>
      <c r="D303" s="46" t="s">
        <v>734</v>
      </c>
      <c r="E303" s="47">
        <v>0</v>
      </c>
      <c r="F303" s="47">
        <v>0</v>
      </c>
      <c r="G303" s="48">
        <v>0</v>
      </c>
      <c r="H303" s="38">
        <f t="shared" si="4"/>
        <v>0</v>
      </c>
      <c r="I303" s="49"/>
      <c r="J303" s="49"/>
      <c r="K303" s="31"/>
      <c r="L303" s="32"/>
      <c r="M303" s="33"/>
      <c r="N303" s="32"/>
    </row>
    <row r="304" spans="1:14" ht="14.4" hidden="1" thickBot="1" x14ac:dyDescent="0.3">
      <c r="A304" s="1">
        <v>8</v>
      </c>
      <c r="B304" s="2" t="s">
        <v>732</v>
      </c>
      <c r="C304" s="74" t="s">
        <v>735</v>
      </c>
      <c r="D304" s="46" t="s">
        <v>736</v>
      </c>
      <c r="E304" s="47">
        <v>0</v>
      </c>
      <c r="F304" s="47">
        <v>0</v>
      </c>
      <c r="G304" s="48">
        <v>0</v>
      </c>
      <c r="H304" s="38">
        <f t="shared" si="4"/>
        <v>0</v>
      </c>
      <c r="I304" s="49"/>
      <c r="J304" s="49"/>
      <c r="K304" s="31"/>
      <c r="L304" s="32"/>
      <c r="M304" s="33"/>
      <c r="N304" s="32"/>
    </row>
    <row r="305" spans="1:15" ht="14.4" hidden="1" thickBot="1" x14ac:dyDescent="0.3">
      <c r="A305" s="1">
        <v>8</v>
      </c>
      <c r="B305" s="2" t="s">
        <v>732</v>
      </c>
      <c r="C305" s="74" t="s">
        <v>737</v>
      </c>
      <c r="D305" s="46" t="s">
        <v>738</v>
      </c>
      <c r="E305" s="47">
        <v>0</v>
      </c>
      <c r="F305" s="47">
        <v>0</v>
      </c>
      <c r="G305" s="48">
        <v>0</v>
      </c>
      <c r="H305" s="38">
        <f t="shared" si="4"/>
        <v>0</v>
      </c>
      <c r="I305" s="49"/>
      <c r="J305" s="49"/>
      <c r="K305" s="31"/>
      <c r="L305" s="32"/>
      <c r="M305" s="33"/>
      <c r="N305" s="32"/>
    </row>
    <row r="306" spans="1:15" ht="14.4" hidden="1" thickBot="1" x14ac:dyDescent="0.3">
      <c r="A306" s="1">
        <v>8</v>
      </c>
      <c r="B306" s="2" t="s">
        <v>732</v>
      </c>
      <c r="C306" s="74" t="s">
        <v>739</v>
      </c>
      <c r="D306" s="46" t="s">
        <v>740</v>
      </c>
      <c r="E306" s="47">
        <v>0</v>
      </c>
      <c r="F306" s="47">
        <v>0</v>
      </c>
      <c r="G306" s="48">
        <v>0</v>
      </c>
      <c r="H306" s="38">
        <f t="shared" si="4"/>
        <v>0</v>
      </c>
      <c r="I306" s="49"/>
      <c r="J306" s="49"/>
      <c r="K306" s="31"/>
      <c r="L306" s="32"/>
      <c r="M306" s="33"/>
      <c r="N306" s="32"/>
    </row>
    <row r="307" spans="1:15" ht="14.4" hidden="1" thickBot="1" x14ac:dyDescent="0.3">
      <c r="A307" s="1">
        <v>8</v>
      </c>
      <c r="B307" s="2" t="s">
        <v>732</v>
      </c>
      <c r="C307" s="74" t="s">
        <v>741</v>
      </c>
      <c r="D307" s="46" t="s">
        <v>742</v>
      </c>
      <c r="E307" s="47">
        <v>0</v>
      </c>
      <c r="F307" s="47">
        <v>0</v>
      </c>
      <c r="G307" s="48">
        <v>0</v>
      </c>
      <c r="H307" s="38">
        <f t="shared" si="4"/>
        <v>0</v>
      </c>
      <c r="I307" s="49"/>
      <c r="J307" s="49"/>
      <c r="K307" s="31"/>
      <c r="L307" s="32"/>
      <c r="M307" s="33"/>
      <c r="N307" s="32"/>
    </row>
    <row r="308" spans="1:15" ht="14.4" hidden="1" thickBot="1" x14ac:dyDescent="0.3">
      <c r="A308" s="1">
        <v>8</v>
      </c>
      <c r="B308" s="2" t="s">
        <v>732</v>
      </c>
      <c r="C308" s="74" t="s">
        <v>743</v>
      </c>
      <c r="D308" s="46" t="s">
        <v>744</v>
      </c>
      <c r="E308" s="47">
        <v>0</v>
      </c>
      <c r="F308" s="47">
        <v>0</v>
      </c>
      <c r="G308" s="48">
        <v>0</v>
      </c>
      <c r="H308" s="38">
        <f t="shared" si="4"/>
        <v>0</v>
      </c>
      <c r="I308" s="49"/>
      <c r="J308" s="49"/>
      <c r="K308" s="31"/>
      <c r="L308" s="32"/>
      <c r="M308" s="33"/>
      <c r="N308" s="32"/>
    </row>
    <row r="309" spans="1:15" ht="14.4" hidden="1" thickBot="1" x14ac:dyDescent="0.3">
      <c r="A309" s="1">
        <v>8</v>
      </c>
      <c r="B309" s="2" t="s">
        <v>732</v>
      </c>
      <c r="C309" s="74" t="s">
        <v>745</v>
      </c>
      <c r="D309" s="46" t="s">
        <v>746</v>
      </c>
      <c r="E309" s="47">
        <v>0</v>
      </c>
      <c r="F309" s="47">
        <v>0</v>
      </c>
      <c r="G309" s="48">
        <v>0</v>
      </c>
      <c r="H309" s="38">
        <f t="shared" si="4"/>
        <v>0</v>
      </c>
      <c r="I309" s="49"/>
      <c r="J309" s="49"/>
      <c r="K309" s="31"/>
      <c r="L309" s="32"/>
      <c r="M309" s="33"/>
      <c r="N309" s="32"/>
    </row>
    <row r="310" spans="1:15" ht="14.4" hidden="1" thickBot="1" x14ac:dyDescent="0.3">
      <c r="A310" s="1">
        <v>8</v>
      </c>
      <c r="B310" s="2" t="s">
        <v>732</v>
      </c>
      <c r="C310" s="74" t="s">
        <v>747</v>
      </c>
      <c r="D310" s="46" t="s">
        <v>748</v>
      </c>
      <c r="E310" s="47">
        <v>0</v>
      </c>
      <c r="F310" s="47">
        <v>0</v>
      </c>
      <c r="G310" s="48">
        <v>0</v>
      </c>
      <c r="H310" s="38">
        <f t="shared" si="4"/>
        <v>0</v>
      </c>
      <c r="I310" s="49"/>
      <c r="J310" s="49"/>
      <c r="K310" s="31"/>
      <c r="L310" s="32"/>
      <c r="M310" s="33"/>
      <c r="N310" s="32"/>
    </row>
    <row r="311" spans="1:15" ht="14.4" hidden="1" thickBot="1" x14ac:dyDescent="0.3">
      <c r="A311" s="1">
        <v>9</v>
      </c>
      <c r="B311" s="2" t="s">
        <v>749</v>
      </c>
      <c r="C311" s="74" t="s">
        <v>750</v>
      </c>
      <c r="D311" s="46" t="s">
        <v>751</v>
      </c>
      <c r="E311" s="47">
        <v>0</v>
      </c>
      <c r="F311" s="47">
        <v>0</v>
      </c>
      <c r="G311" s="48">
        <v>0</v>
      </c>
      <c r="H311" s="38">
        <f t="shared" si="4"/>
        <v>0</v>
      </c>
      <c r="I311" s="49"/>
      <c r="J311" s="49"/>
      <c r="K311" s="31"/>
      <c r="L311" s="32"/>
      <c r="M311" s="33"/>
      <c r="N311" s="32"/>
    </row>
    <row r="312" spans="1:15" ht="14.4" hidden="1" thickBot="1" x14ac:dyDescent="0.3">
      <c r="A312" s="1">
        <v>9</v>
      </c>
      <c r="B312" s="2" t="s">
        <v>752</v>
      </c>
      <c r="C312" s="74" t="s">
        <v>753</v>
      </c>
      <c r="D312" s="46" t="s">
        <v>754</v>
      </c>
      <c r="E312" s="47">
        <v>0</v>
      </c>
      <c r="F312" s="47">
        <v>0</v>
      </c>
      <c r="G312" s="48">
        <v>0</v>
      </c>
      <c r="H312" s="38">
        <f t="shared" si="4"/>
        <v>0</v>
      </c>
      <c r="I312" s="49"/>
      <c r="J312" s="49"/>
      <c r="K312" s="31"/>
      <c r="L312" s="32"/>
      <c r="M312" s="33"/>
      <c r="N312" s="32"/>
    </row>
    <row r="313" spans="1:15" ht="13.95" hidden="1" customHeight="1" thickBot="1" x14ac:dyDescent="0.3">
      <c r="A313" s="1">
        <v>9</v>
      </c>
      <c r="B313" s="2" t="s">
        <v>752</v>
      </c>
      <c r="C313" s="75" t="s">
        <v>755</v>
      </c>
      <c r="D313" s="76" t="s">
        <v>756</v>
      </c>
      <c r="E313" s="77">
        <v>0</v>
      </c>
      <c r="F313" s="77">
        <v>0</v>
      </c>
      <c r="G313" s="78">
        <v>0</v>
      </c>
      <c r="H313" s="79">
        <f t="shared" si="4"/>
        <v>0</v>
      </c>
      <c r="I313" s="80"/>
      <c r="J313" s="80"/>
      <c r="K313" s="31"/>
      <c r="L313" s="32"/>
      <c r="M313" s="33"/>
      <c r="N313" s="32"/>
    </row>
    <row r="314" spans="1:15" s="89" customFormat="1" ht="18" customHeight="1" thickBot="1" x14ac:dyDescent="0.3">
      <c r="A314" s="81"/>
      <c r="B314" s="81"/>
      <c r="C314" s="805" t="s">
        <v>15</v>
      </c>
      <c r="D314" s="806"/>
      <c r="E314" s="83">
        <f t="shared" ref="E314" si="5">+SUM(E6:E313)</f>
        <v>3155125514</v>
      </c>
      <c r="F314" s="83">
        <f t="shared" ref="F314" si="6">+SUM(F6:F313)</f>
        <v>50000000</v>
      </c>
      <c r="G314" s="84">
        <f>+SUM(G6:G313)</f>
        <v>5484076158</v>
      </c>
      <c r="H314" s="85">
        <f>+SUM(H6:H313)</f>
        <v>8689201672</v>
      </c>
      <c r="I314" s="86"/>
      <c r="J314" s="86"/>
      <c r="K314" s="82"/>
      <c r="L314" s="87"/>
      <c r="M314" s="88"/>
      <c r="N314" s="88"/>
    </row>
    <row r="315" spans="1:15" x14ac:dyDescent="0.25">
      <c r="D315" s="8"/>
      <c r="E315" s="91"/>
      <c r="F315" s="91"/>
      <c r="G315" s="91"/>
      <c r="H315" s="92"/>
      <c r="I315" s="93"/>
      <c r="J315" s="93"/>
      <c r="K315" s="94"/>
      <c r="L315" s="94"/>
    </row>
    <row r="316" spans="1:15" ht="13.8" thickBot="1" x14ac:dyDescent="0.3">
      <c r="D316" s="95"/>
      <c r="E316" s="91"/>
      <c r="F316" s="91"/>
      <c r="G316" s="91"/>
      <c r="H316" s="92"/>
      <c r="I316" s="93"/>
      <c r="J316" s="93"/>
      <c r="K316" s="94"/>
      <c r="L316" s="94"/>
    </row>
    <row r="317" spans="1:15" ht="28.2" thickBot="1" x14ac:dyDescent="0.3">
      <c r="D317" s="96" t="s">
        <v>757</v>
      </c>
      <c r="E317" s="17" t="s">
        <v>758</v>
      </c>
      <c r="F317" s="97" t="s">
        <v>759</v>
      </c>
      <c r="G317" s="97" t="s">
        <v>760</v>
      </c>
      <c r="H317" s="97" t="str">
        <f>+F5</f>
        <v>LEY DE SALVAMENTO</v>
      </c>
      <c r="I317" s="21" t="s">
        <v>14</v>
      </c>
      <c r="J317" s="98" t="s">
        <v>15</v>
      </c>
      <c r="L317" s="24"/>
    </row>
    <row r="318" spans="1:15" ht="13.8" x14ac:dyDescent="0.25">
      <c r="D318" s="99" t="s">
        <v>761</v>
      </c>
      <c r="E318" s="100" t="s">
        <v>762</v>
      </c>
      <c r="F318" s="100" t="s">
        <v>763</v>
      </c>
      <c r="G318" s="101">
        <f>SUM(E6:E19)</f>
        <v>0</v>
      </c>
      <c r="H318" s="101">
        <f>SUM(F6:F19)</f>
        <v>0</v>
      </c>
      <c r="I318" s="102">
        <f>SUM(G6:G19)</f>
        <v>3457304631</v>
      </c>
      <c r="J318" s="29">
        <f t="shared" ref="J318:J326" si="7">+SUM(G318:I318)</f>
        <v>3457304631</v>
      </c>
      <c r="L318" s="103"/>
      <c r="O318" s="104"/>
    </row>
    <row r="319" spans="1:15" ht="13.8" x14ac:dyDescent="0.25">
      <c r="D319" s="105" t="s">
        <v>764</v>
      </c>
      <c r="E319" s="106" t="s">
        <v>762</v>
      </c>
      <c r="F319" s="106" t="s">
        <v>763</v>
      </c>
      <c r="G319" s="107">
        <f>SUM(E20:E72)</f>
        <v>0</v>
      </c>
      <c r="H319" s="107">
        <f t="shared" ref="H319:I319" si="8">SUM(F20:F72)</f>
        <v>0</v>
      </c>
      <c r="I319" s="108">
        <f t="shared" si="8"/>
        <v>1701318764</v>
      </c>
      <c r="J319" s="38">
        <f t="shared" si="7"/>
        <v>1701318764</v>
      </c>
      <c r="L319" s="103"/>
    </row>
    <row r="320" spans="1:15" ht="13.8" x14ac:dyDescent="0.25">
      <c r="D320" s="105" t="s">
        <v>765</v>
      </c>
      <c r="E320" s="106" t="s">
        <v>762</v>
      </c>
      <c r="F320" s="106" t="s">
        <v>763</v>
      </c>
      <c r="G320" s="107">
        <f>SUM(E73:E102)</f>
        <v>0</v>
      </c>
      <c r="H320" s="107">
        <f t="shared" ref="H320:I320" si="9">SUM(F73:F102)</f>
        <v>0</v>
      </c>
      <c r="I320" s="108">
        <f t="shared" si="9"/>
        <v>25524367</v>
      </c>
      <c r="J320" s="38">
        <f t="shared" si="7"/>
        <v>25524367</v>
      </c>
      <c r="L320" s="103"/>
    </row>
    <row r="321" spans="1:15" ht="13.8" x14ac:dyDescent="0.25">
      <c r="D321" s="105" t="s">
        <v>766</v>
      </c>
      <c r="E321" s="106" t="s">
        <v>762</v>
      </c>
      <c r="F321" s="106" t="s">
        <v>763</v>
      </c>
      <c r="G321" s="107">
        <f>SUM(E103:E121)</f>
        <v>0</v>
      </c>
      <c r="H321" s="107">
        <f t="shared" ref="H321:I321" si="10">SUM(F103:F121)</f>
        <v>0</v>
      </c>
      <c r="I321" s="108">
        <f t="shared" si="10"/>
        <v>0</v>
      </c>
      <c r="J321" s="38">
        <f t="shared" si="7"/>
        <v>0</v>
      </c>
      <c r="L321" s="103"/>
    </row>
    <row r="322" spans="1:15" ht="13.8" x14ac:dyDescent="0.25">
      <c r="D322" s="105" t="s">
        <v>767</v>
      </c>
      <c r="E322" s="106" t="s">
        <v>762</v>
      </c>
      <c r="F322" s="106" t="s">
        <v>763</v>
      </c>
      <c r="G322" s="107">
        <f>SUM(E122:E139)</f>
        <v>0</v>
      </c>
      <c r="H322" s="107">
        <f t="shared" ref="H322:I322" si="11">SUM(F122:F139)</f>
        <v>0</v>
      </c>
      <c r="I322" s="108">
        <f t="shared" si="11"/>
        <v>0</v>
      </c>
      <c r="J322" s="38">
        <f t="shared" si="7"/>
        <v>0</v>
      </c>
      <c r="L322" s="103"/>
    </row>
    <row r="323" spans="1:15" ht="13.8" x14ac:dyDescent="0.25">
      <c r="D323" s="105" t="s">
        <v>768</v>
      </c>
      <c r="E323" s="106" t="s">
        <v>769</v>
      </c>
      <c r="F323" s="106" t="s">
        <v>770</v>
      </c>
      <c r="G323" s="107">
        <f>SUM(E140:E162)</f>
        <v>0</v>
      </c>
      <c r="H323" s="107">
        <f t="shared" ref="H323:I323" si="12">SUM(F140:F162)</f>
        <v>0</v>
      </c>
      <c r="I323" s="108">
        <f t="shared" si="12"/>
        <v>78480114</v>
      </c>
      <c r="J323" s="38">
        <f t="shared" si="7"/>
        <v>78480114</v>
      </c>
      <c r="L323" s="103"/>
    </row>
    <row r="324" spans="1:15" ht="13.8" x14ac:dyDescent="0.25">
      <c r="D324" s="105" t="s">
        <v>771</v>
      </c>
      <c r="E324" s="106" t="s">
        <v>762</v>
      </c>
      <c r="F324" s="106" t="s">
        <v>763</v>
      </c>
      <c r="G324" s="107">
        <f>SUM(E163:E292)</f>
        <v>3155125514</v>
      </c>
      <c r="H324" s="107">
        <f t="shared" ref="H324" si="13">SUM(F163:F292)</f>
        <v>50000000</v>
      </c>
      <c r="I324" s="108">
        <f>SUM(G163:G292)</f>
        <v>221448282</v>
      </c>
      <c r="J324" s="38">
        <f t="shared" si="7"/>
        <v>3426573796</v>
      </c>
      <c r="L324" s="103"/>
    </row>
    <row r="325" spans="1:15" ht="14.4" thickBot="1" x14ac:dyDescent="0.3">
      <c r="D325" s="109" t="s">
        <v>772</v>
      </c>
      <c r="E325" s="110" t="s">
        <v>769</v>
      </c>
      <c r="F325" s="110" t="s">
        <v>770</v>
      </c>
      <c r="G325" s="111">
        <f>SUM(E293:E298)</f>
        <v>0</v>
      </c>
      <c r="H325" s="111">
        <f t="shared" ref="H325:I325" si="14">SUM(F293:F298)</f>
        <v>0</v>
      </c>
      <c r="I325" s="112">
        <f t="shared" si="14"/>
        <v>0</v>
      </c>
      <c r="J325" s="79">
        <f t="shared" si="7"/>
        <v>0</v>
      </c>
      <c r="L325" s="103"/>
    </row>
    <row r="326" spans="1:15" s="89" customFormat="1" ht="19.95" customHeight="1" thickBot="1" x14ac:dyDescent="0.3">
      <c r="A326" s="81"/>
      <c r="B326" s="81"/>
      <c r="C326" s="113"/>
      <c r="D326" s="807" t="s">
        <v>773</v>
      </c>
      <c r="E326" s="808"/>
      <c r="F326" s="808"/>
      <c r="G326" s="83">
        <f>SUM(G318:G325)</f>
        <v>3155125514</v>
      </c>
      <c r="H326" s="83">
        <f t="shared" ref="H326:I326" si="15">SUM(H318:H325)</f>
        <v>50000000</v>
      </c>
      <c r="I326" s="84">
        <f t="shared" si="15"/>
        <v>5484076158</v>
      </c>
      <c r="J326" s="85">
        <f t="shared" si="7"/>
        <v>8689201672</v>
      </c>
      <c r="L326" s="114"/>
      <c r="M326" s="81"/>
      <c r="O326" s="115"/>
    </row>
    <row r="327" spans="1:15" x14ac:dyDescent="0.25">
      <c r="D327" s="8"/>
      <c r="H327" s="92"/>
      <c r="I327" s="93"/>
      <c r="J327" s="93"/>
      <c r="K327" s="94"/>
      <c r="L327" s="94"/>
    </row>
    <row r="328" spans="1:15" x14ac:dyDescent="0.25">
      <c r="D328" s="8"/>
      <c r="E328" s="91"/>
      <c r="F328" s="91"/>
      <c r="G328" s="91"/>
      <c r="H328" s="92"/>
      <c r="I328" s="93"/>
      <c r="J328" s="93"/>
      <c r="K328" s="94"/>
      <c r="L328" s="94"/>
    </row>
    <row r="329" spans="1:15" s="119" customFormat="1" x14ac:dyDescent="0.25">
      <c r="A329" s="117"/>
      <c r="B329" s="117"/>
      <c r="C329" s="118"/>
      <c r="E329" s="120"/>
      <c r="F329" s="120" t="s">
        <v>774</v>
      </c>
      <c r="G329" s="120">
        <f>+E314-G326</f>
        <v>0</v>
      </c>
      <c r="H329" s="120">
        <f t="shared" ref="H329" si="16">+F314-H326</f>
        <v>0</v>
      </c>
      <c r="I329" s="121">
        <f>+G314-I326</f>
        <v>0</v>
      </c>
      <c r="J329" s="121"/>
      <c r="K329" s="122">
        <f>+H314-J326</f>
        <v>0</v>
      </c>
      <c r="L329" s="122"/>
      <c r="M329" s="117"/>
    </row>
    <row r="330" spans="1:15" x14ac:dyDescent="0.25">
      <c r="G330" s="91"/>
      <c r="H330" s="92"/>
      <c r="I330" s="93"/>
      <c r="J330" s="93"/>
      <c r="K330" s="94"/>
      <c r="L330" s="94"/>
    </row>
    <row r="331" spans="1:15" x14ac:dyDescent="0.25">
      <c r="D331" s="8"/>
      <c r="E331" s="91"/>
      <c r="F331" s="91"/>
      <c r="G331" s="91"/>
      <c r="H331" s="92"/>
      <c r="I331" s="93"/>
      <c r="J331" s="93"/>
      <c r="K331" s="94"/>
      <c r="L331" s="94"/>
    </row>
    <row r="332" spans="1:15" x14ac:dyDescent="0.25">
      <c r="D332" s="8"/>
      <c r="E332" s="91"/>
      <c r="F332" s="91"/>
      <c r="G332" s="91"/>
      <c r="H332" s="92"/>
      <c r="I332" s="93"/>
      <c r="J332" s="93"/>
      <c r="K332" s="94"/>
      <c r="L332" s="94"/>
    </row>
    <row r="333" spans="1:15" x14ac:dyDescent="0.25">
      <c r="D333" s="8"/>
      <c r="E333" s="91"/>
      <c r="F333" s="91"/>
      <c r="G333" s="91"/>
      <c r="H333" s="92"/>
      <c r="I333" s="93"/>
      <c r="J333" s="93"/>
      <c r="K333" s="94"/>
      <c r="L333" s="94"/>
    </row>
    <row r="334" spans="1:15" x14ac:dyDescent="0.25">
      <c r="D334" s="8"/>
      <c r="E334" s="91"/>
      <c r="F334" s="91"/>
      <c r="G334" s="91"/>
      <c r="H334" s="92"/>
      <c r="I334" s="93"/>
      <c r="J334" s="93"/>
      <c r="K334" s="94"/>
      <c r="L334" s="94"/>
    </row>
    <row r="335" spans="1:15" x14ac:dyDescent="0.25">
      <c r="D335" s="8"/>
      <c r="E335" s="91"/>
      <c r="F335" s="91"/>
      <c r="G335" s="91"/>
      <c r="H335" s="92"/>
      <c r="I335" s="93"/>
      <c r="J335" s="93"/>
      <c r="K335" s="94"/>
      <c r="L335" s="94"/>
    </row>
    <row r="336" spans="1:15" x14ac:dyDescent="0.25">
      <c r="D336" s="8"/>
      <c r="E336" s="91"/>
      <c r="F336" s="91"/>
      <c r="G336" s="91"/>
      <c r="H336" s="92"/>
      <c r="I336" s="93"/>
      <c r="J336" s="93"/>
      <c r="K336" s="94"/>
      <c r="L336" s="94"/>
    </row>
    <row r="337" spans="4:12" x14ac:dyDescent="0.25">
      <c r="D337" s="8"/>
      <c r="E337" s="91"/>
      <c r="F337" s="91"/>
      <c r="G337" s="91"/>
      <c r="H337" s="92"/>
      <c r="I337" s="93"/>
      <c r="J337" s="93"/>
      <c r="K337" s="94"/>
      <c r="L337" s="94"/>
    </row>
    <row r="338" spans="4:12" x14ac:dyDescent="0.25">
      <c r="D338" s="8"/>
      <c r="E338" s="91"/>
      <c r="F338" s="91"/>
      <c r="G338" s="91"/>
      <c r="H338" s="92"/>
      <c r="I338" s="93"/>
      <c r="J338" s="93"/>
      <c r="K338" s="94"/>
      <c r="L338" s="94"/>
    </row>
    <row r="339" spans="4:12" x14ac:dyDescent="0.25">
      <c r="D339" s="8"/>
      <c r="E339" s="91"/>
      <c r="F339" s="91"/>
      <c r="G339" s="91"/>
      <c r="H339" s="92"/>
      <c r="I339" s="93"/>
      <c r="J339" s="93"/>
      <c r="K339" s="94"/>
      <c r="L339" s="94"/>
    </row>
    <row r="340" spans="4:12" x14ac:dyDescent="0.25">
      <c r="D340" s="8"/>
      <c r="E340" s="91"/>
      <c r="F340" s="91"/>
      <c r="G340" s="91"/>
      <c r="H340" s="92"/>
      <c r="I340" s="93"/>
      <c r="J340" s="93"/>
      <c r="K340" s="94"/>
      <c r="L340" s="94"/>
    </row>
    <row r="341" spans="4:12" x14ac:dyDescent="0.25">
      <c r="D341" s="8"/>
      <c r="E341" s="91"/>
      <c r="F341" s="91"/>
      <c r="G341" s="91"/>
      <c r="H341" s="92"/>
      <c r="I341" s="93"/>
      <c r="J341" s="93"/>
      <c r="K341" s="94"/>
      <c r="L341" s="94"/>
    </row>
    <row r="342" spans="4:12" x14ac:dyDescent="0.25">
      <c r="D342" s="8"/>
      <c r="E342" s="91"/>
      <c r="F342" s="91"/>
      <c r="G342" s="91"/>
      <c r="H342" s="92"/>
      <c r="I342" s="93"/>
      <c r="J342" s="93"/>
      <c r="K342" s="94"/>
      <c r="L342" s="94"/>
    </row>
    <row r="343" spans="4:12" x14ac:dyDescent="0.25">
      <c r="D343" s="8"/>
      <c r="E343" s="91"/>
      <c r="F343" s="91"/>
      <c r="G343" s="91"/>
      <c r="H343" s="92"/>
      <c r="I343" s="93"/>
      <c r="J343" s="93"/>
      <c r="K343" s="94"/>
      <c r="L343" s="94"/>
    </row>
    <row r="344" spans="4:12" x14ac:dyDescent="0.25">
      <c r="D344" s="8"/>
      <c r="E344" s="91"/>
      <c r="F344" s="91"/>
      <c r="G344" s="91"/>
      <c r="H344" s="92"/>
      <c r="I344" s="93"/>
      <c r="J344" s="93"/>
      <c r="K344" s="94"/>
      <c r="L344" s="94"/>
    </row>
    <row r="345" spans="4:12" x14ac:dyDescent="0.25">
      <c r="D345" s="8"/>
      <c r="E345" s="91"/>
      <c r="F345" s="91"/>
      <c r="G345" s="91"/>
      <c r="H345" s="92"/>
      <c r="I345" s="93"/>
      <c r="J345" s="93"/>
      <c r="K345" s="94"/>
      <c r="L345" s="94"/>
    </row>
    <row r="346" spans="4:12" x14ac:dyDescent="0.25">
      <c r="D346" s="8"/>
      <c r="E346" s="91"/>
      <c r="F346" s="91"/>
      <c r="G346" s="91"/>
      <c r="H346" s="92"/>
      <c r="I346" s="93"/>
      <c r="J346" s="93"/>
      <c r="K346" s="94"/>
      <c r="L346" s="94"/>
    </row>
    <row r="347" spans="4:12" x14ac:dyDescent="0.25">
      <c r="D347" s="8"/>
      <c r="E347" s="91"/>
      <c r="F347" s="91"/>
      <c r="G347" s="91"/>
      <c r="H347" s="92"/>
      <c r="I347" s="93"/>
      <c r="J347" s="93"/>
      <c r="K347" s="94"/>
      <c r="L347" s="94"/>
    </row>
    <row r="348" spans="4:12" x14ac:dyDescent="0.25">
      <c r="D348" s="8"/>
      <c r="E348" s="91"/>
      <c r="F348" s="91"/>
      <c r="G348" s="91"/>
      <c r="H348" s="92"/>
      <c r="I348" s="93"/>
      <c r="J348" s="93"/>
      <c r="K348" s="94"/>
      <c r="L348" s="94"/>
    </row>
    <row r="349" spans="4:12" x14ac:dyDescent="0.25">
      <c r="D349" s="8"/>
      <c r="E349" s="91"/>
      <c r="F349" s="91"/>
      <c r="G349" s="91"/>
      <c r="H349" s="92"/>
      <c r="I349" s="93"/>
      <c r="J349" s="93"/>
      <c r="K349" s="94"/>
      <c r="L349" s="94"/>
    </row>
    <row r="350" spans="4:12" x14ac:dyDescent="0.25">
      <c r="D350" s="8"/>
      <c r="E350" s="91"/>
      <c r="F350" s="91"/>
      <c r="G350" s="91"/>
      <c r="H350" s="92"/>
      <c r="I350" s="93"/>
      <c r="J350" s="93"/>
      <c r="K350" s="94"/>
      <c r="L350" s="94"/>
    </row>
    <row r="351" spans="4:12" x14ac:dyDescent="0.25">
      <c r="D351" s="8"/>
      <c r="E351" s="91"/>
      <c r="F351" s="91"/>
      <c r="G351" s="91"/>
      <c r="H351" s="92"/>
      <c r="I351" s="93"/>
      <c r="J351" s="93"/>
      <c r="K351" s="94"/>
      <c r="L351" s="94"/>
    </row>
    <row r="352" spans="4:12" x14ac:dyDescent="0.25">
      <c r="D352" s="8"/>
      <c r="E352" s="91"/>
      <c r="F352" s="91"/>
      <c r="G352" s="91"/>
      <c r="H352" s="92"/>
      <c r="I352" s="93"/>
      <c r="J352" s="93"/>
      <c r="K352" s="94"/>
      <c r="L352" s="94"/>
    </row>
    <row r="353" spans="4:12" x14ac:dyDescent="0.25">
      <c r="D353" s="8"/>
      <c r="E353" s="91"/>
      <c r="F353" s="91"/>
      <c r="G353" s="91"/>
      <c r="H353" s="92"/>
      <c r="I353" s="93"/>
      <c r="J353" s="93"/>
      <c r="K353" s="94"/>
      <c r="L353" s="94"/>
    </row>
    <row r="354" spans="4:12" x14ac:dyDescent="0.25">
      <c r="D354" s="8"/>
      <c r="E354" s="91"/>
      <c r="F354" s="91"/>
      <c r="G354" s="91"/>
      <c r="H354" s="92"/>
      <c r="I354" s="93"/>
      <c r="J354" s="93"/>
      <c r="K354" s="94"/>
      <c r="L354" s="94"/>
    </row>
    <row r="355" spans="4:12" x14ac:dyDescent="0.25">
      <c r="D355" s="8"/>
      <c r="E355" s="91"/>
      <c r="F355" s="91"/>
      <c r="G355" s="91"/>
      <c r="H355" s="92"/>
      <c r="I355" s="93"/>
      <c r="J355" s="93"/>
      <c r="K355" s="94"/>
      <c r="L355" s="94"/>
    </row>
    <row r="356" spans="4:12" x14ac:dyDescent="0.25">
      <c r="D356" s="8"/>
      <c r="E356" s="91"/>
      <c r="F356" s="91"/>
      <c r="G356" s="91"/>
      <c r="H356" s="92"/>
      <c r="I356" s="93"/>
      <c r="J356" s="93"/>
      <c r="K356" s="94"/>
      <c r="L356" s="94"/>
    </row>
    <row r="357" spans="4:12" x14ac:dyDescent="0.25">
      <c r="D357" s="8"/>
      <c r="E357" s="91"/>
      <c r="F357" s="91"/>
      <c r="G357" s="91"/>
      <c r="H357" s="92"/>
      <c r="I357" s="93"/>
      <c r="J357" s="93"/>
      <c r="K357" s="94"/>
      <c r="L357" s="94"/>
    </row>
    <row r="358" spans="4:12" x14ac:dyDescent="0.25">
      <c r="D358" s="8"/>
      <c r="E358" s="91"/>
      <c r="F358" s="91"/>
      <c r="G358" s="91"/>
      <c r="H358" s="92"/>
      <c r="I358" s="93"/>
      <c r="J358" s="93"/>
      <c r="K358" s="94"/>
      <c r="L358" s="94"/>
    </row>
    <row r="359" spans="4:12" x14ac:dyDescent="0.25">
      <c r="D359" s="8"/>
      <c r="E359" s="91"/>
      <c r="F359" s="91"/>
      <c r="G359" s="91"/>
      <c r="H359" s="92"/>
      <c r="I359" s="93"/>
      <c r="J359" s="93"/>
      <c r="K359" s="124"/>
      <c r="L359" s="124"/>
    </row>
    <row r="360" spans="4:12" x14ac:dyDescent="0.25">
      <c r="D360" s="8"/>
      <c r="E360" s="91"/>
      <c r="F360" s="91"/>
      <c r="G360" s="91"/>
      <c r="H360" s="92"/>
      <c r="I360" s="93"/>
      <c r="J360" s="93"/>
      <c r="K360" s="124"/>
      <c r="L360" s="124"/>
    </row>
    <row r="361" spans="4:12" x14ac:dyDescent="0.25">
      <c r="D361" s="8"/>
      <c r="E361" s="91"/>
      <c r="F361" s="91"/>
      <c r="G361" s="91"/>
      <c r="H361" s="92"/>
      <c r="I361" s="93"/>
      <c r="J361" s="93"/>
      <c r="K361" s="124"/>
      <c r="L361" s="124"/>
    </row>
    <row r="362" spans="4:12" x14ac:dyDescent="0.25">
      <c r="D362" s="8"/>
      <c r="E362" s="91"/>
      <c r="F362" s="91"/>
      <c r="G362" s="91"/>
      <c r="H362" s="92"/>
      <c r="I362" s="93"/>
      <c r="J362" s="93"/>
      <c r="K362" s="124"/>
      <c r="L362" s="124"/>
    </row>
    <row r="363" spans="4:12" x14ac:dyDescent="0.25">
      <c r="D363" s="8"/>
      <c r="E363" s="91"/>
      <c r="F363" s="91"/>
      <c r="G363" s="91"/>
      <c r="H363" s="92"/>
      <c r="I363" s="93"/>
      <c r="J363" s="93"/>
      <c r="K363" s="124"/>
      <c r="L363" s="124"/>
    </row>
    <row r="364" spans="4:12" x14ac:dyDescent="0.25">
      <c r="D364" s="8"/>
      <c r="E364" s="91"/>
      <c r="F364" s="91"/>
      <c r="G364" s="91"/>
      <c r="H364" s="92"/>
      <c r="I364" s="93"/>
      <c r="J364" s="93"/>
      <c r="K364" s="124"/>
      <c r="L364" s="124"/>
    </row>
    <row r="365" spans="4:12" x14ac:dyDescent="0.25">
      <c r="D365" s="8"/>
      <c r="E365" s="91"/>
      <c r="F365" s="91"/>
      <c r="G365" s="91"/>
      <c r="H365" s="92"/>
      <c r="I365" s="93"/>
      <c r="J365" s="93"/>
      <c r="K365" s="124"/>
      <c r="L365" s="124"/>
    </row>
    <row r="366" spans="4:12" x14ac:dyDescent="0.25">
      <c r="D366" s="8"/>
      <c r="E366" s="91"/>
      <c r="F366" s="91"/>
      <c r="G366" s="91"/>
      <c r="H366" s="92"/>
      <c r="I366" s="93"/>
      <c r="J366" s="93"/>
      <c r="K366" s="124"/>
      <c r="L366" s="124"/>
    </row>
    <row r="367" spans="4:12" x14ac:dyDescent="0.25">
      <c r="D367" s="8"/>
      <c r="E367" s="91"/>
      <c r="F367" s="91"/>
      <c r="G367" s="91"/>
      <c r="H367" s="92"/>
      <c r="I367" s="93"/>
      <c r="J367" s="93"/>
      <c r="K367" s="124"/>
      <c r="L367" s="124"/>
    </row>
    <row r="368" spans="4:12" x14ac:dyDescent="0.25">
      <c r="D368" s="8"/>
      <c r="E368" s="91"/>
      <c r="F368" s="91"/>
      <c r="G368" s="91"/>
      <c r="H368" s="92"/>
      <c r="I368" s="93"/>
      <c r="J368" s="93"/>
      <c r="K368" s="124"/>
      <c r="L368" s="124"/>
    </row>
  </sheetData>
  <protectedRanges>
    <protectedRange sqref="D2:E3" name="Rango1"/>
    <protectedRange sqref="E6:G34 E36:G167 E35:F35" name="Rango2"/>
    <protectedRange sqref="E169:G265" name="Rango3"/>
    <protectedRange sqref="E267:G269" name="Rango4"/>
    <protectedRange sqref="E271:G278" name="Rango5"/>
    <protectedRange sqref="E280:G284 E286:G313 E285:F285" name="Rango6"/>
    <protectedRange sqref="I6:N313" name="Rango7"/>
  </protectedRanges>
  <autoFilter ref="C5:N314" xr:uid="{00000000-0001-0000-0100-000000000000}">
    <filterColumn colId="5">
      <filters>
        <filter val="1.000.000,00"/>
        <filter val="1.065.943.356,00"/>
        <filter val="1.080.114,00"/>
        <filter val="1.100.000,00"/>
        <filter val="1.177.500.000,00"/>
        <filter val="1.200.000,00"/>
        <filter val="1.303.651,00"/>
        <filter val="1.432.158,00"/>
        <filter val="1.500.000,00"/>
        <filter val="1.520.537.028,00"/>
        <filter val="1.853.722,00"/>
        <filter val="10.000.000,00"/>
        <filter val="100.000,00"/>
        <filter val="100.000.000,00"/>
        <filter val="100.300.000,00"/>
        <filter val="100.859.286,00"/>
        <filter val="103.719.628,00"/>
        <filter val="119.905.573,00"/>
        <filter val="120.000.000,00"/>
        <filter val="13.172.605,00"/>
        <filter val="14.212.330,00"/>
        <filter val="142.791.035,00"/>
        <filter val="15.000.000,00"/>
        <filter val="17.172.600,00"/>
        <filter val="18.330.533,00"/>
        <filter val="18.645.356,00"/>
        <filter val="186.047.749,00"/>
        <filter val="190.478.388,00"/>
        <filter val="2.100.000,00"/>
        <filter val="206.250.000,00"/>
        <filter val="21.730.000,00"/>
        <filter val="219.573.435,00"/>
        <filter val="22.447.434,00"/>
        <filter val="243.693.186,00"/>
        <filter val="27.400.000,00"/>
        <filter val="270.715,00"/>
        <filter val="3.000.000,00"/>
        <filter val="3.500.000,00"/>
        <filter val="30.000.000,00"/>
        <filter val="300.000,00"/>
        <filter val="31.500.000,00"/>
        <filter val="32.200.000,00"/>
        <filter val="350.000,00"/>
        <filter val="380.800.000,00"/>
        <filter val="39.517.814,00"/>
        <filter val="4.450.000,00"/>
        <filter val="4.500.000,00"/>
        <filter val="40.000.000,00"/>
        <filter val="400.205.512,00"/>
        <filter val="41.361.979,00"/>
        <filter val="44.000.000,00"/>
        <filter val="6.020.000,00"/>
        <filter val="6.586.303,00"/>
        <filter val="60.000.000,00"/>
        <filter val="600.000,00"/>
        <filter val="600.188.263,00"/>
        <filter val="600.844,00"/>
        <filter val="650.000,00"/>
        <filter val="69.468.039,00"/>
        <filter val="73.475.051,00"/>
        <filter val="733.456,00"/>
        <filter val="762.500.000,00"/>
        <filter val="77.000.000,00"/>
        <filter val="79.035.628,00"/>
        <filter val="8.508.900,00"/>
        <filter val="8.699.201.671,00"/>
        <filter val="85.000.000,00"/>
      </filters>
    </filterColumn>
  </autoFilter>
  <mergeCells count="8">
    <mergeCell ref="C314:D314"/>
    <mergeCell ref="D326:F326"/>
    <mergeCell ref="D2:E2"/>
    <mergeCell ref="D3:E3"/>
    <mergeCell ref="K3:N3"/>
    <mergeCell ref="C4:I4"/>
    <mergeCell ref="K4:L4"/>
    <mergeCell ref="M4:N4"/>
  </mergeCells>
  <conditionalFormatting sqref="M28">
    <cfRule type="duplicateValues" dxfId="5" priority="5"/>
  </conditionalFormatting>
  <conditionalFormatting sqref="M30">
    <cfRule type="duplicateValues" dxfId="4" priority="4"/>
  </conditionalFormatting>
  <conditionalFormatting sqref="M35">
    <cfRule type="duplicateValues" dxfId="3" priority="3"/>
  </conditionalFormatting>
  <conditionalFormatting sqref="M37:M40 M43:M53 M55:M313 M6:M19 M22 M25:M35">
    <cfRule type="duplicateValues" dxfId="2" priority="6"/>
  </conditionalFormatting>
  <conditionalFormatting sqref="M41">
    <cfRule type="duplicateValues" dxfId="1" priority="2"/>
  </conditionalFormatting>
  <conditionalFormatting sqref="M42">
    <cfRule type="duplicateValues" dxfId="0" priority="1"/>
  </conditionalFormatting>
  <pageMargins left="0.31496062992125984" right="0.17" top="0.28999999999999998" bottom="0.19" header="0.31496062992125984" footer="0.17"/>
  <pageSetup paperSize="9" fitToHeight="0" orientation="landscape" r:id="rId1"/>
  <rowBreaks count="1" manualBreakCount="1">
    <brk id="96" min="2" max="12"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B2F73-9AA1-404C-B3F5-EAD708EC0394}">
  <sheetPr filterMode="1">
    <tabColor theme="8" tint="-0.249977111117893"/>
    <pageSetUpPr fitToPage="1"/>
  </sheetPr>
  <dimension ref="A2:CD370"/>
  <sheetViews>
    <sheetView showGridLines="0" topLeftCell="C1" zoomScaleNormal="100" workbookViewId="0">
      <pane xSplit="2" ySplit="5" topLeftCell="I286" activePane="bottomRight" state="frozen"/>
      <selection activeCell="C1" sqref="C1"/>
      <selection pane="topRight" activeCell="E1" sqref="E1"/>
      <selection pane="bottomLeft" activeCell="C6" sqref="C6"/>
      <selection pane="bottomRight" activeCell="I327" sqref="I327"/>
    </sheetView>
  </sheetViews>
  <sheetFormatPr baseColWidth="10" defaultColWidth="11.44140625" defaultRowHeight="13.2" outlineLevelRow="1" x14ac:dyDescent="0.25"/>
  <cols>
    <col min="1" max="1" width="10.88671875" style="1" hidden="1" customWidth="1"/>
    <col min="2" max="2" width="9.44140625" style="2" hidden="1" customWidth="1"/>
    <col min="3" max="3" width="17" style="90" customWidth="1"/>
    <col min="4" max="4" width="45" style="123" customWidth="1"/>
    <col min="5" max="6" width="24.88671875" style="116" customWidth="1"/>
    <col min="7" max="7" width="25" style="116" customWidth="1"/>
    <col min="8" max="8" width="25" style="125" customWidth="1"/>
    <col min="9" max="9" width="52.6640625" style="126" customWidth="1"/>
    <col min="10" max="10" width="37.88671875" style="126" customWidth="1"/>
    <col min="11" max="82" width="11.44140625" style="8"/>
    <col min="83" max="236" width="11.44140625" style="123"/>
    <col min="237" max="237" width="12.33203125" style="123" customWidth="1"/>
    <col min="238" max="238" width="43.5546875" style="123" customWidth="1"/>
    <col min="239" max="240" width="16.6640625" style="123" customWidth="1"/>
    <col min="241" max="241" width="17.5546875" style="123" customWidth="1"/>
    <col min="242" max="242" width="15.6640625" style="123" customWidth="1"/>
    <col min="243" max="243" width="17.5546875" style="123" customWidth="1"/>
    <col min="244" max="244" width="25.5546875" style="123" customWidth="1"/>
    <col min="245" max="245" width="16.88671875" style="123" customWidth="1"/>
    <col min="246" max="246" width="14.109375" style="123" customWidth="1"/>
    <col min="247" max="247" width="16.33203125" style="123" customWidth="1"/>
    <col min="248" max="248" width="15.5546875" style="123" customWidth="1"/>
    <col min="249" max="492" width="11.44140625" style="123"/>
    <col min="493" max="493" width="12.33203125" style="123" customWidth="1"/>
    <col min="494" max="494" width="43.5546875" style="123" customWidth="1"/>
    <col min="495" max="496" width="16.6640625" style="123" customWidth="1"/>
    <col min="497" max="497" width="17.5546875" style="123" customWidth="1"/>
    <col min="498" max="498" width="15.6640625" style="123" customWidth="1"/>
    <col min="499" max="499" width="17.5546875" style="123" customWidth="1"/>
    <col min="500" max="500" width="25.5546875" style="123" customWidth="1"/>
    <col min="501" max="501" width="16.88671875" style="123" customWidth="1"/>
    <col min="502" max="502" width="14.109375" style="123" customWidth="1"/>
    <col min="503" max="503" width="16.33203125" style="123" customWidth="1"/>
    <col min="504" max="504" width="15.5546875" style="123" customWidth="1"/>
    <col min="505" max="748" width="11.44140625" style="123"/>
    <col min="749" max="749" width="12.33203125" style="123" customWidth="1"/>
    <col min="750" max="750" width="43.5546875" style="123" customWidth="1"/>
    <col min="751" max="752" width="16.6640625" style="123" customWidth="1"/>
    <col min="753" max="753" width="17.5546875" style="123" customWidth="1"/>
    <col min="754" max="754" width="15.6640625" style="123" customWidth="1"/>
    <col min="755" max="755" width="17.5546875" style="123" customWidth="1"/>
    <col min="756" max="756" width="25.5546875" style="123" customWidth="1"/>
    <col min="757" max="757" width="16.88671875" style="123" customWidth="1"/>
    <col min="758" max="758" width="14.109375" style="123" customWidth="1"/>
    <col min="759" max="759" width="16.33203125" style="123" customWidth="1"/>
    <col min="760" max="760" width="15.5546875" style="123" customWidth="1"/>
    <col min="761" max="1004" width="11.44140625" style="123"/>
    <col min="1005" max="1005" width="12.33203125" style="123" customWidth="1"/>
    <col min="1006" max="1006" width="43.5546875" style="123" customWidth="1"/>
    <col min="1007" max="1008" width="16.6640625" style="123" customWidth="1"/>
    <col min="1009" max="1009" width="17.5546875" style="123" customWidth="1"/>
    <col min="1010" max="1010" width="15.6640625" style="123" customWidth="1"/>
    <col min="1011" max="1011" width="17.5546875" style="123" customWidth="1"/>
    <col min="1012" max="1012" width="25.5546875" style="123" customWidth="1"/>
    <col min="1013" max="1013" width="16.88671875" style="123" customWidth="1"/>
    <col min="1014" max="1014" width="14.109375" style="123" customWidth="1"/>
    <col min="1015" max="1015" width="16.33203125" style="123" customWidth="1"/>
    <col min="1016" max="1016" width="15.5546875" style="123" customWidth="1"/>
    <col min="1017" max="1260" width="11.44140625" style="123"/>
    <col min="1261" max="1261" width="12.33203125" style="123" customWidth="1"/>
    <col min="1262" max="1262" width="43.5546875" style="123" customWidth="1"/>
    <col min="1263" max="1264" width="16.6640625" style="123" customWidth="1"/>
    <col min="1265" max="1265" width="17.5546875" style="123" customWidth="1"/>
    <col min="1266" max="1266" width="15.6640625" style="123" customWidth="1"/>
    <col min="1267" max="1267" width="17.5546875" style="123" customWidth="1"/>
    <col min="1268" max="1268" width="25.5546875" style="123" customWidth="1"/>
    <col min="1269" max="1269" width="16.88671875" style="123" customWidth="1"/>
    <col min="1270" max="1270" width="14.109375" style="123" customWidth="1"/>
    <col min="1271" max="1271" width="16.33203125" style="123" customWidth="1"/>
    <col min="1272" max="1272" width="15.5546875" style="123" customWidth="1"/>
    <col min="1273" max="1516" width="11.44140625" style="123"/>
    <col min="1517" max="1517" width="12.33203125" style="123" customWidth="1"/>
    <col min="1518" max="1518" width="43.5546875" style="123" customWidth="1"/>
    <col min="1519" max="1520" width="16.6640625" style="123" customWidth="1"/>
    <col min="1521" max="1521" width="17.5546875" style="123" customWidth="1"/>
    <col min="1522" max="1522" width="15.6640625" style="123" customWidth="1"/>
    <col min="1523" max="1523" width="17.5546875" style="123" customWidth="1"/>
    <col min="1524" max="1524" width="25.5546875" style="123" customWidth="1"/>
    <col min="1525" max="1525" width="16.88671875" style="123" customWidth="1"/>
    <col min="1526" max="1526" width="14.109375" style="123" customWidth="1"/>
    <col min="1527" max="1527" width="16.33203125" style="123" customWidth="1"/>
    <col min="1528" max="1528" width="15.5546875" style="123" customWidth="1"/>
    <col min="1529" max="1772" width="11.44140625" style="123"/>
    <col min="1773" max="1773" width="12.33203125" style="123" customWidth="1"/>
    <col min="1774" max="1774" width="43.5546875" style="123" customWidth="1"/>
    <col min="1775" max="1776" width="16.6640625" style="123" customWidth="1"/>
    <col min="1777" max="1777" width="17.5546875" style="123" customWidth="1"/>
    <col min="1778" max="1778" width="15.6640625" style="123" customWidth="1"/>
    <col min="1779" max="1779" width="17.5546875" style="123" customWidth="1"/>
    <col min="1780" max="1780" width="25.5546875" style="123" customWidth="1"/>
    <col min="1781" max="1781" width="16.88671875" style="123" customWidth="1"/>
    <col min="1782" max="1782" width="14.109375" style="123" customWidth="1"/>
    <col min="1783" max="1783" width="16.33203125" style="123" customWidth="1"/>
    <col min="1784" max="1784" width="15.5546875" style="123" customWidth="1"/>
    <col min="1785" max="2028" width="11.44140625" style="123"/>
    <col min="2029" max="2029" width="12.33203125" style="123" customWidth="1"/>
    <col min="2030" max="2030" width="43.5546875" style="123" customWidth="1"/>
    <col min="2031" max="2032" width="16.6640625" style="123" customWidth="1"/>
    <col min="2033" max="2033" width="17.5546875" style="123" customWidth="1"/>
    <col min="2034" max="2034" width="15.6640625" style="123" customWidth="1"/>
    <col min="2035" max="2035" width="17.5546875" style="123" customWidth="1"/>
    <col min="2036" max="2036" width="25.5546875" style="123" customWidth="1"/>
    <col min="2037" max="2037" width="16.88671875" style="123" customWidth="1"/>
    <col min="2038" max="2038" width="14.109375" style="123" customWidth="1"/>
    <col min="2039" max="2039" width="16.33203125" style="123" customWidth="1"/>
    <col min="2040" max="2040" width="15.5546875" style="123" customWidth="1"/>
    <col min="2041" max="2284" width="11.44140625" style="123"/>
    <col min="2285" max="2285" width="12.33203125" style="123" customWidth="1"/>
    <col min="2286" max="2286" width="43.5546875" style="123" customWidth="1"/>
    <col min="2287" max="2288" width="16.6640625" style="123" customWidth="1"/>
    <col min="2289" max="2289" width="17.5546875" style="123" customWidth="1"/>
    <col min="2290" max="2290" width="15.6640625" style="123" customWidth="1"/>
    <col min="2291" max="2291" width="17.5546875" style="123" customWidth="1"/>
    <col min="2292" max="2292" width="25.5546875" style="123" customWidth="1"/>
    <col min="2293" max="2293" width="16.88671875" style="123" customWidth="1"/>
    <col min="2294" max="2294" width="14.109375" style="123" customWidth="1"/>
    <col min="2295" max="2295" width="16.33203125" style="123" customWidth="1"/>
    <col min="2296" max="2296" width="15.5546875" style="123" customWidth="1"/>
    <col min="2297" max="2540" width="11.44140625" style="123"/>
    <col min="2541" max="2541" width="12.33203125" style="123" customWidth="1"/>
    <col min="2542" max="2542" width="43.5546875" style="123" customWidth="1"/>
    <col min="2543" max="2544" width="16.6640625" style="123" customWidth="1"/>
    <col min="2545" max="2545" width="17.5546875" style="123" customWidth="1"/>
    <col min="2546" max="2546" width="15.6640625" style="123" customWidth="1"/>
    <col min="2547" max="2547" width="17.5546875" style="123" customWidth="1"/>
    <col min="2548" max="2548" width="25.5546875" style="123" customWidth="1"/>
    <col min="2549" max="2549" width="16.88671875" style="123" customWidth="1"/>
    <col min="2550" max="2550" width="14.109375" style="123" customWidth="1"/>
    <col min="2551" max="2551" width="16.33203125" style="123" customWidth="1"/>
    <col min="2552" max="2552" width="15.5546875" style="123" customWidth="1"/>
    <col min="2553" max="2796" width="11.44140625" style="123"/>
    <col min="2797" max="2797" width="12.33203125" style="123" customWidth="1"/>
    <col min="2798" max="2798" width="43.5546875" style="123" customWidth="1"/>
    <col min="2799" max="2800" width="16.6640625" style="123" customWidth="1"/>
    <col min="2801" max="2801" width="17.5546875" style="123" customWidth="1"/>
    <col min="2802" max="2802" width="15.6640625" style="123" customWidth="1"/>
    <col min="2803" max="2803" width="17.5546875" style="123" customWidth="1"/>
    <col min="2804" max="2804" width="25.5546875" style="123" customWidth="1"/>
    <col min="2805" max="2805" width="16.88671875" style="123" customWidth="1"/>
    <col min="2806" max="2806" width="14.109375" style="123" customWidth="1"/>
    <col min="2807" max="2807" width="16.33203125" style="123" customWidth="1"/>
    <col min="2808" max="2808" width="15.5546875" style="123" customWidth="1"/>
    <col min="2809" max="3052" width="11.44140625" style="123"/>
    <col min="3053" max="3053" width="12.33203125" style="123" customWidth="1"/>
    <col min="3054" max="3054" width="43.5546875" style="123" customWidth="1"/>
    <col min="3055" max="3056" width="16.6640625" style="123" customWidth="1"/>
    <col min="3057" max="3057" width="17.5546875" style="123" customWidth="1"/>
    <col min="3058" max="3058" width="15.6640625" style="123" customWidth="1"/>
    <col min="3059" max="3059" width="17.5546875" style="123" customWidth="1"/>
    <col min="3060" max="3060" width="25.5546875" style="123" customWidth="1"/>
    <col min="3061" max="3061" width="16.88671875" style="123" customWidth="1"/>
    <col min="3062" max="3062" width="14.109375" style="123" customWidth="1"/>
    <col min="3063" max="3063" width="16.33203125" style="123" customWidth="1"/>
    <col min="3064" max="3064" width="15.5546875" style="123" customWidth="1"/>
    <col min="3065" max="3308" width="11.44140625" style="123"/>
    <col min="3309" max="3309" width="12.33203125" style="123" customWidth="1"/>
    <col min="3310" max="3310" width="43.5546875" style="123" customWidth="1"/>
    <col min="3311" max="3312" width="16.6640625" style="123" customWidth="1"/>
    <col min="3313" max="3313" width="17.5546875" style="123" customWidth="1"/>
    <col min="3314" max="3314" width="15.6640625" style="123" customWidth="1"/>
    <col min="3315" max="3315" width="17.5546875" style="123" customWidth="1"/>
    <col min="3316" max="3316" width="25.5546875" style="123" customWidth="1"/>
    <col min="3317" max="3317" width="16.88671875" style="123" customWidth="1"/>
    <col min="3318" max="3318" width="14.109375" style="123" customWidth="1"/>
    <col min="3319" max="3319" width="16.33203125" style="123" customWidth="1"/>
    <col min="3320" max="3320" width="15.5546875" style="123" customWidth="1"/>
    <col min="3321" max="3564" width="11.44140625" style="123"/>
    <col min="3565" max="3565" width="12.33203125" style="123" customWidth="1"/>
    <col min="3566" max="3566" width="43.5546875" style="123" customWidth="1"/>
    <col min="3567" max="3568" width="16.6640625" style="123" customWidth="1"/>
    <col min="3569" max="3569" width="17.5546875" style="123" customWidth="1"/>
    <col min="3570" max="3570" width="15.6640625" style="123" customWidth="1"/>
    <col min="3571" max="3571" width="17.5546875" style="123" customWidth="1"/>
    <col min="3572" max="3572" width="25.5546875" style="123" customWidth="1"/>
    <col min="3573" max="3573" width="16.88671875" style="123" customWidth="1"/>
    <col min="3574" max="3574" width="14.109375" style="123" customWidth="1"/>
    <col min="3575" max="3575" width="16.33203125" style="123" customWidth="1"/>
    <col min="3576" max="3576" width="15.5546875" style="123" customWidth="1"/>
    <col min="3577" max="3820" width="11.44140625" style="123"/>
    <col min="3821" max="3821" width="12.33203125" style="123" customWidth="1"/>
    <col min="3822" max="3822" width="43.5546875" style="123" customWidth="1"/>
    <col min="3823" max="3824" width="16.6640625" style="123" customWidth="1"/>
    <col min="3825" max="3825" width="17.5546875" style="123" customWidth="1"/>
    <col min="3826" max="3826" width="15.6640625" style="123" customWidth="1"/>
    <col min="3827" max="3827" width="17.5546875" style="123" customWidth="1"/>
    <col min="3828" max="3828" width="25.5546875" style="123" customWidth="1"/>
    <col min="3829" max="3829" width="16.88671875" style="123" customWidth="1"/>
    <col min="3830" max="3830" width="14.109375" style="123" customWidth="1"/>
    <col min="3831" max="3831" width="16.33203125" style="123" customWidth="1"/>
    <col min="3832" max="3832" width="15.5546875" style="123" customWidth="1"/>
    <col min="3833" max="4076" width="11.44140625" style="123"/>
    <col min="4077" max="4077" width="12.33203125" style="123" customWidth="1"/>
    <col min="4078" max="4078" width="43.5546875" style="123" customWidth="1"/>
    <col min="4079" max="4080" width="16.6640625" style="123" customWidth="1"/>
    <col min="4081" max="4081" width="17.5546875" style="123" customWidth="1"/>
    <col min="4082" max="4082" width="15.6640625" style="123" customWidth="1"/>
    <col min="4083" max="4083" width="17.5546875" style="123" customWidth="1"/>
    <col min="4084" max="4084" width="25.5546875" style="123" customWidth="1"/>
    <col min="4085" max="4085" width="16.88671875" style="123" customWidth="1"/>
    <col min="4086" max="4086" width="14.109375" style="123" customWidth="1"/>
    <col min="4087" max="4087" width="16.33203125" style="123" customWidth="1"/>
    <col min="4088" max="4088" width="15.5546875" style="123" customWidth="1"/>
    <col min="4089" max="4332" width="11.44140625" style="123"/>
    <col min="4333" max="4333" width="12.33203125" style="123" customWidth="1"/>
    <col min="4334" max="4334" width="43.5546875" style="123" customWidth="1"/>
    <col min="4335" max="4336" width="16.6640625" style="123" customWidth="1"/>
    <col min="4337" max="4337" width="17.5546875" style="123" customWidth="1"/>
    <col min="4338" max="4338" width="15.6640625" style="123" customWidth="1"/>
    <col min="4339" max="4339" width="17.5546875" style="123" customWidth="1"/>
    <col min="4340" max="4340" width="25.5546875" style="123" customWidth="1"/>
    <col min="4341" max="4341" width="16.88671875" style="123" customWidth="1"/>
    <col min="4342" max="4342" width="14.109375" style="123" customWidth="1"/>
    <col min="4343" max="4343" width="16.33203125" style="123" customWidth="1"/>
    <col min="4344" max="4344" width="15.5546875" style="123" customWidth="1"/>
    <col min="4345" max="4588" width="11.44140625" style="123"/>
    <col min="4589" max="4589" width="12.33203125" style="123" customWidth="1"/>
    <col min="4590" max="4590" width="43.5546875" style="123" customWidth="1"/>
    <col min="4591" max="4592" width="16.6640625" style="123" customWidth="1"/>
    <col min="4593" max="4593" width="17.5546875" style="123" customWidth="1"/>
    <col min="4594" max="4594" width="15.6640625" style="123" customWidth="1"/>
    <col min="4595" max="4595" width="17.5546875" style="123" customWidth="1"/>
    <col min="4596" max="4596" width="25.5546875" style="123" customWidth="1"/>
    <col min="4597" max="4597" width="16.88671875" style="123" customWidth="1"/>
    <col min="4598" max="4598" width="14.109375" style="123" customWidth="1"/>
    <col min="4599" max="4599" width="16.33203125" style="123" customWidth="1"/>
    <col min="4600" max="4600" width="15.5546875" style="123" customWidth="1"/>
    <col min="4601" max="4844" width="11.44140625" style="123"/>
    <col min="4845" max="4845" width="12.33203125" style="123" customWidth="1"/>
    <col min="4846" max="4846" width="43.5546875" style="123" customWidth="1"/>
    <col min="4847" max="4848" width="16.6640625" style="123" customWidth="1"/>
    <col min="4849" max="4849" width="17.5546875" style="123" customWidth="1"/>
    <col min="4850" max="4850" width="15.6640625" style="123" customWidth="1"/>
    <col min="4851" max="4851" width="17.5546875" style="123" customWidth="1"/>
    <col min="4852" max="4852" width="25.5546875" style="123" customWidth="1"/>
    <col min="4853" max="4853" width="16.88671875" style="123" customWidth="1"/>
    <col min="4854" max="4854" width="14.109375" style="123" customWidth="1"/>
    <col min="4855" max="4855" width="16.33203125" style="123" customWidth="1"/>
    <col min="4856" max="4856" width="15.5546875" style="123" customWidth="1"/>
    <col min="4857" max="5100" width="11.44140625" style="123"/>
    <col min="5101" max="5101" width="12.33203125" style="123" customWidth="1"/>
    <col min="5102" max="5102" width="43.5546875" style="123" customWidth="1"/>
    <col min="5103" max="5104" width="16.6640625" style="123" customWidth="1"/>
    <col min="5105" max="5105" width="17.5546875" style="123" customWidth="1"/>
    <col min="5106" max="5106" width="15.6640625" style="123" customWidth="1"/>
    <col min="5107" max="5107" width="17.5546875" style="123" customWidth="1"/>
    <col min="5108" max="5108" width="25.5546875" style="123" customWidth="1"/>
    <col min="5109" max="5109" width="16.88671875" style="123" customWidth="1"/>
    <col min="5110" max="5110" width="14.109375" style="123" customWidth="1"/>
    <col min="5111" max="5111" width="16.33203125" style="123" customWidth="1"/>
    <col min="5112" max="5112" width="15.5546875" style="123" customWidth="1"/>
    <col min="5113" max="5356" width="11.44140625" style="123"/>
    <col min="5357" max="5357" width="12.33203125" style="123" customWidth="1"/>
    <col min="5358" max="5358" width="43.5546875" style="123" customWidth="1"/>
    <col min="5359" max="5360" width="16.6640625" style="123" customWidth="1"/>
    <col min="5361" max="5361" width="17.5546875" style="123" customWidth="1"/>
    <col min="5362" max="5362" width="15.6640625" style="123" customWidth="1"/>
    <col min="5363" max="5363" width="17.5546875" style="123" customWidth="1"/>
    <col min="5364" max="5364" width="25.5546875" style="123" customWidth="1"/>
    <col min="5365" max="5365" width="16.88671875" style="123" customWidth="1"/>
    <col min="5366" max="5366" width="14.109375" style="123" customWidth="1"/>
    <col min="5367" max="5367" width="16.33203125" style="123" customWidth="1"/>
    <col min="5368" max="5368" width="15.5546875" style="123" customWidth="1"/>
    <col min="5369" max="5612" width="11.44140625" style="123"/>
    <col min="5613" max="5613" width="12.33203125" style="123" customWidth="1"/>
    <col min="5614" max="5614" width="43.5546875" style="123" customWidth="1"/>
    <col min="5615" max="5616" width="16.6640625" style="123" customWidth="1"/>
    <col min="5617" max="5617" width="17.5546875" style="123" customWidth="1"/>
    <col min="5618" max="5618" width="15.6640625" style="123" customWidth="1"/>
    <col min="5619" max="5619" width="17.5546875" style="123" customWidth="1"/>
    <col min="5620" max="5620" width="25.5546875" style="123" customWidth="1"/>
    <col min="5621" max="5621" width="16.88671875" style="123" customWidth="1"/>
    <col min="5622" max="5622" width="14.109375" style="123" customWidth="1"/>
    <col min="5623" max="5623" width="16.33203125" style="123" customWidth="1"/>
    <col min="5624" max="5624" width="15.5546875" style="123" customWidth="1"/>
    <col min="5625" max="5868" width="11.44140625" style="123"/>
    <col min="5869" max="5869" width="12.33203125" style="123" customWidth="1"/>
    <col min="5870" max="5870" width="43.5546875" style="123" customWidth="1"/>
    <col min="5871" max="5872" width="16.6640625" style="123" customWidth="1"/>
    <col min="5873" max="5873" width="17.5546875" style="123" customWidth="1"/>
    <col min="5874" max="5874" width="15.6640625" style="123" customWidth="1"/>
    <col min="5875" max="5875" width="17.5546875" style="123" customWidth="1"/>
    <col min="5876" max="5876" width="25.5546875" style="123" customWidth="1"/>
    <col min="5877" max="5877" width="16.88671875" style="123" customWidth="1"/>
    <col min="5878" max="5878" width="14.109375" style="123" customWidth="1"/>
    <col min="5879" max="5879" width="16.33203125" style="123" customWidth="1"/>
    <col min="5880" max="5880" width="15.5546875" style="123" customWidth="1"/>
    <col min="5881" max="6124" width="11.44140625" style="123"/>
    <col min="6125" max="6125" width="12.33203125" style="123" customWidth="1"/>
    <col min="6126" max="6126" width="43.5546875" style="123" customWidth="1"/>
    <col min="6127" max="6128" width="16.6640625" style="123" customWidth="1"/>
    <col min="6129" max="6129" width="17.5546875" style="123" customWidth="1"/>
    <col min="6130" max="6130" width="15.6640625" style="123" customWidth="1"/>
    <col min="6131" max="6131" width="17.5546875" style="123" customWidth="1"/>
    <col min="6132" max="6132" width="25.5546875" style="123" customWidth="1"/>
    <col min="6133" max="6133" width="16.88671875" style="123" customWidth="1"/>
    <col min="6134" max="6134" width="14.109375" style="123" customWidth="1"/>
    <col min="6135" max="6135" width="16.33203125" style="123" customWidth="1"/>
    <col min="6136" max="6136" width="15.5546875" style="123" customWidth="1"/>
    <col min="6137" max="6380" width="11.44140625" style="123"/>
    <col min="6381" max="6381" width="12.33203125" style="123" customWidth="1"/>
    <col min="6382" max="6382" width="43.5546875" style="123" customWidth="1"/>
    <col min="6383" max="6384" width="16.6640625" style="123" customWidth="1"/>
    <col min="6385" max="6385" width="17.5546875" style="123" customWidth="1"/>
    <col min="6386" max="6386" width="15.6640625" style="123" customWidth="1"/>
    <col min="6387" max="6387" width="17.5546875" style="123" customWidth="1"/>
    <col min="6388" max="6388" width="25.5546875" style="123" customWidth="1"/>
    <col min="6389" max="6389" width="16.88671875" style="123" customWidth="1"/>
    <col min="6390" max="6390" width="14.109375" style="123" customWidth="1"/>
    <col min="6391" max="6391" width="16.33203125" style="123" customWidth="1"/>
    <col min="6392" max="6392" width="15.5546875" style="123" customWidth="1"/>
    <col min="6393" max="6636" width="11.44140625" style="123"/>
    <col min="6637" max="6637" width="12.33203125" style="123" customWidth="1"/>
    <col min="6638" max="6638" width="43.5546875" style="123" customWidth="1"/>
    <col min="6639" max="6640" width="16.6640625" style="123" customWidth="1"/>
    <col min="6641" max="6641" width="17.5546875" style="123" customWidth="1"/>
    <col min="6642" max="6642" width="15.6640625" style="123" customWidth="1"/>
    <col min="6643" max="6643" width="17.5546875" style="123" customWidth="1"/>
    <col min="6644" max="6644" width="25.5546875" style="123" customWidth="1"/>
    <col min="6645" max="6645" width="16.88671875" style="123" customWidth="1"/>
    <col min="6646" max="6646" width="14.109375" style="123" customWidth="1"/>
    <col min="6647" max="6647" width="16.33203125" style="123" customWidth="1"/>
    <col min="6648" max="6648" width="15.5546875" style="123" customWidth="1"/>
    <col min="6649" max="6892" width="11.44140625" style="123"/>
    <col min="6893" max="6893" width="12.33203125" style="123" customWidth="1"/>
    <col min="6894" max="6894" width="43.5546875" style="123" customWidth="1"/>
    <col min="6895" max="6896" width="16.6640625" style="123" customWidth="1"/>
    <col min="6897" max="6897" width="17.5546875" style="123" customWidth="1"/>
    <col min="6898" max="6898" width="15.6640625" style="123" customWidth="1"/>
    <col min="6899" max="6899" width="17.5546875" style="123" customWidth="1"/>
    <col min="6900" max="6900" width="25.5546875" style="123" customWidth="1"/>
    <col min="6901" max="6901" width="16.88671875" style="123" customWidth="1"/>
    <col min="6902" max="6902" width="14.109375" style="123" customWidth="1"/>
    <col min="6903" max="6903" width="16.33203125" style="123" customWidth="1"/>
    <col min="6904" max="6904" width="15.5546875" style="123" customWidth="1"/>
    <col min="6905" max="7148" width="11.44140625" style="123"/>
    <col min="7149" max="7149" width="12.33203125" style="123" customWidth="1"/>
    <col min="7150" max="7150" width="43.5546875" style="123" customWidth="1"/>
    <col min="7151" max="7152" width="16.6640625" style="123" customWidth="1"/>
    <col min="7153" max="7153" width="17.5546875" style="123" customWidth="1"/>
    <col min="7154" max="7154" width="15.6640625" style="123" customWidth="1"/>
    <col min="7155" max="7155" width="17.5546875" style="123" customWidth="1"/>
    <col min="7156" max="7156" width="25.5546875" style="123" customWidth="1"/>
    <col min="7157" max="7157" width="16.88671875" style="123" customWidth="1"/>
    <col min="7158" max="7158" width="14.109375" style="123" customWidth="1"/>
    <col min="7159" max="7159" width="16.33203125" style="123" customWidth="1"/>
    <col min="7160" max="7160" width="15.5546875" style="123" customWidth="1"/>
    <col min="7161" max="7404" width="11.44140625" style="123"/>
    <col min="7405" max="7405" width="12.33203125" style="123" customWidth="1"/>
    <col min="7406" max="7406" width="43.5546875" style="123" customWidth="1"/>
    <col min="7407" max="7408" width="16.6640625" style="123" customWidth="1"/>
    <col min="7409" max="7409" width="17.5546875" style="123" customWidth="1"/>
    <col min="7410" max="7410" width="15.6640625" style="123" customWidth="1"/>
    <col min="7411" max="7411" width="17.5546875" style="123" customWidth="1"/>
    <col min="7412" max="7412" width="25.5546875" style="123" customWidth="1"/>
    <col min="7413" max="7413" width="16.88671875" style="123" customWidth="1"/>
    <col min="7414" max="7414" width="14.109375" style="123" customWidth="1"/>
    <col min="7415" max="7415" width="16.33203125" style="123" customWidth="1"/>
    <col min="7416" max="7416" width="15.5546875" style="123" customWidth="1"/>
    <col min="7417" max="7660" width="11.44140625" style="123"/>
    <col min="7661" max="7661" width="12.33203125" style="123" customWidth="1"/>
    <col min="7662" max="7662" width="43.5546875" style="123" customWidth="1"/>
    <col min="7663" max="7664" width="16.6640625" style="123" customWidth="1"/>
    <col min="7665" max="7665" width="17.5546875" style="123" customWidth="1"/>
    <col min="7666" max="7666" width="15.6640625" style="123" customWidth="1"/>
    <col min="7667" max="7667" width="17.5546875" style="123" customWidth="1"/>
    <col min="7668" max="7668" width="25.5546875" style="123" customWidth="1"/>
    <col min="7669" max="7669" width="16.88671875" style="123" customWidth="1"/>
    <col min="7670" max="7670" width="14.109375" style="123" customWidth="1"/>
    <col min="7671" max="7671" width="16.33203125" style="123" customWidth="1"/>
    <col min="7672" max="7672" width="15.5546875" style="123" customWidth="1"/>
    <col min="7673" max="7916" width="11.44140625" style="123"/>
    <col min="7917" max="7917" width="12.33203125" style="123" customWidth="1"/>
    <col min="7918" max="7918" width="43.5546875" style="123" customWidth="1"/>
    <col min="7919" max="7920" width="16.6640625" style="123" customWidth="1"/>
    <col min="7921" max="7921" width="17.5546875" style="123" customWidth="1"/>
    <col min="7922" max="7922" width="15.6640625" style="123" customWidth="1"/>
    <col min="7923" max="7923" width="17.5546875" style="123" customWidth="1"/>
    <col min="7924" max="7924" width="25.5546875" style="123" customWidth="1"/>
    <col min="7925" max="7925" width="16.88671875" style="123" customWidth="1"/>
    <col min="7926" max="7926" width="14.109375" style="123" customWidth="1"/>
    <col min="7927" max="7927" width="16.33203125" style="123" customWidth="1"/>
    <col min="7928" max="7928" width="15.5546875" style="123" customWidth="1"/>
    <col min="7929" max="8172" width="11.44140625" style="123"/>
    <col min="8173" max="8173" width="12.33203125" style="123" customWidth="1"/>
    <col min="8174" max="8174" width="43.5546875" style="123" customWidth="1"/>
    <col min="8175" max="8176" width="16.6640625" style="123" customWidth="1"/>
    <col min="8177" max="8177" width="17.5546875" style="123" customWidth="1"/>
    <col min="8178" max="8178" width="15.6640625" style="123" customWidth="1"/>
    <col min="8179" max="8179" width="17.5546875" style="123" customWidth="1"/>
    <col min="8180" max="8180" width="25.5546875" style="123" customWidth="1"/>
    <col min="8181" max="8181" width="16.88671875" style="123" customWidth="1"/>
    <col min="8182" max="8182" width="14.109375" style="123" customWidth="1"/>
    <col min="8183" max="8183" width="16.33203125" style="123" customWidth="1"/>
    <col min="8184" max="8184" width="15.5546875" style="123" customWidth="1"/>
    <col min="8185" max="8428" width="11.44140625" style="123"/>
    <col min="8429" max="8429" width="12.33203125" style="123" customWidth="1"/>
    <col min="8430" max="8430" width="43.5546875" style="123" customWidth="1"/>
    <col min="8431" max="8432" width="16.6640625" style="123" customWidth="1"/>
    <col min="8433" max="8433" width="17.5546875" style="123" customWidth="1"/>
    <col min="8434" max="8434" width="15.6640625" style="123" customWidth="1"/>
    <col min="8435" max="8435" width="17.5546875" style="123" customWidth="1"/>
    <col min="8436" max="8436" width="25.5546875" style="123" customWidth="1"/>
    <col min="8437" max="8437" width="16.88671875" style="123" customWidth="1"/>
    <col min="8438" max="8438" width="14.109375" style="123" customWidth="1"/>
    <col min="8439" max="8439" width="16.33203125" style="123" customWidth="1"/>
    <col min="8440" max="8440" width="15.5546875" style="123" customWidth="1"/>
    <col min="8441" max="8684" width="11.44140625" style="123"/>
    <col min="8685" max="8685" width="12.33203125" style="123" customWidth="1"/>
    <col min="8686" max="8686" width="43.5546875" style="123" customWidth="1"/>
    <col min="8687" max="8688" width="16.6640625" style="123" customWidth="1"/>
    <col min="8689" max="8689" width="17.5546875" style="123" customWidth="1"/>
    <col min="8690" max="8690" width="15.6640625" style="123" customWidth="1"/>
    <col min="8691" max="8691" width="17.5546875" style="123" customWidth="1"/>
    <col min="8692" max="8692" width="25.5546875" style="123" customWidth="1"/>
    <col min="8693" max="8693" width="16.88671875" style="123" customWidth="1"/>
    <col min="8694" max="8694" width="14.109375" style="123" customWidth="1"/>
    <col min="8695" max="8695" width="16.33203125" style="123" customWidth="1"/>
    <col min="8696" max="8696" width="15.5546875" style="123" customWidth="1"/>
    <col min="8697" max="8940" width="11.44140625" style="123"/>
    <col min="8941" max="8941" width="12.33203125" style="123" customWidth="1"/>
    <col min="8942" max="8942" width="43.5546875" style="123" customWidth="1"/>
    <col min="8943" max="8944" width="16.6640625" style="123" customWidth="1"/>
    <col min="8945" max="8945" width="17.5546875" style="123" customWidth="1"/>
    <col min="8946" max="8946" width="15.6640625" style="123" customWidth="1"/>
    <col min="8947" max="8947" width="17.5546875" style="123" customWidth="1"/>
    <col min="8948" max="8948" width="25.5546875" style="123" customWidth="1"/>
    <col min="8949" max="8949" width="16.88671875" style="123" customWidth="1"/>
    <col min="8950" max="8950" width="14.109375" style="123" customWidth="1"/>
    <col min="8951" max="8951" width="16.33203125" style="123" customWidth="1"/>
    <col min="8952" max="8952" width="15.5546875" style="123" customWidth="1"/>
    <col min="8953" max="9196" width="11.44140625" style="123"/>
    <col min="9197" max="9197" width="12.33203125" style="123" customWidth="1"/>
    <col min="9198" max="9198" width="43.5546875" style="123" customWidth="1"/>
    <col min="9199" max="9200" width="16.6640625" style="123" customWidth="1"/>
    <col min="9201" max="9201" width="17.5546875" style="123" customWidth="1"/>
    <col min="9202" max="9202" width="15.6640625" style="123" customWidth="1"/>
    <col min="9203" max="9203" width="17.5546875" style="123" customWidth="1"/>
    <col min="9204" max="9204" width="25.5546875" style="123" customWidth="1"/>
    <col min="9205" max="9205" width="16.88671875" style="123" customWidth="1"/>
    <col min="9206" max="9206" width="14.109375" style="123" customWidth="1"/>
    <col min="9207" max="9207" width="16.33203125" style="123" customWidth="1"/>
    <col min="9208" max="9208" width="15.5546875" style="123" customWidth="1"/>
    <col min="9209" max="9452" width="11.44140625" style="123"/>
    <col min="9453" max="9453" width="12.33203125" style="123" customWidth="1"/>
    <col min="9454" max="9454" width="43.5546875" style="123" customWidth="1"/>
    <col min="9455" max="9456" width="16.6640625" style="123" customWidth="1"/>
    <col min="9457" max="9457" width="17.5546875" style="123" customWidth="1"/>
    <col min="9458" max="9458" width="15.6640625" style="123" customWidth="1"/>
    <col min="9459" max="9459" width="17.5546875" style="123" customWidth="1"/>
    <col min="9460" max="9460" width="25.5546875" style="123" customWidth="1"/>
    <col min="9461" max="9461" width="16.88671875" style="123" customWidth="1"/>
    <col min="9462" max="9462" width="14.109375" style="123" customWidth="1"/>
    <col min="9463" max="9463" width="16.33203125" style="123" customWidth="1"/>
    <col min="9464" max="9464" width="15.5546875" style="123" customWidth="1"/>
    <col min="9465" max="9708" width="11.44140625" style="123"/>
    <col min="9709" max="9709" width="12.33203125" style="123" customWidth="1"/>
    <col min="9710" max="9710" width="43.5546875" style="123" customWidth="1"/>
    <col min="9711" max="9712" width="16.6640625" style="123" customWidth="1"/>
    <col min="9713" max="9713" width="17.5546875" style="123" customWidth="1"/>
    <col min="9714" max="9714" width="15.6640625" style="123" customWidth="1"/>
    <col min="9715" max="9715" width="17.5546875" style="123" customWidth="1"/>
    <col min="9716" max="9716" width="25.5546875" style="123" customWidth="1"/>
    <col min="9717" max="9717" width="16.88671875" style="123" customWidth="1"/>
    <col min="9718" max="9718" width="14.109375" style="123" customWidth="1"/>
    <col min="9719" max="9719" width="16.33203125" style="123" customWidth="1"/>
    <col min="9720" max="9720" width="15.5546875" style="123" customWidth="1"/>
    <col min="9721" max="9964" width="11.44140625" style="123"/>
    <col min="9965" max="9965" width="12.33203125" style="123" customWidth="1"/>
    <col min="9966" max="9966" width="43.5546875" style="123" customWidth="1"/>
    <col min="9967" max="9968" width="16.6640625" style="123" customWidth="1"/>
    <col min="9969" max="9969" width="17.5546875" style="123" customWidth="1"/>
    <col min="9970" max="9970" width="15.6640625" style="123" customWidth="1"/>
    <col min="9971" max="9971" width="17.5546875" style="123" customWidth="1"/>
    <col min="9972" max="9972" width="25.5546875" style="123" customWidth="1"/>
    <col min="9973" max="9973" width="16.88671875" style="123" customWidth="1"/>
    <col min="9974" max="9974" width="14.109375" style="123" customWidth="1"/>
    <col min="9975" max="9975" width="16.33203125" style="123" customWidth="1"/>
    <col min="9976" max="9976" width="15.5546875" style="123" customWidth="1"/>
    <col min="9977" max="10220" width="11.44140625" style="123"/>
    <col min="10221" max="10221" width="12.33203125" style="123" customWidth="1"/>
    <col min="10222" max="10222" width="43.5546875" style="123" customWidth="1"/>
    <col min="10223" max="10224" width="16.6640625" style="123" customWidth="1"/>
    <col min="10225" max="10225" width="17.5546875" style="123" customWidth="1"/>
    <col min="10226" max="10226" width="15.6640625" style="123" customWidth="1"/>
    <col min="10227" max="10227" width="17.5546875" style="123" customWidth="1"/>
    <col min="10228" max="10228" width="25.5546875" style="123" customWidth="1"/>
    <col min="10229" max="10229" width="16.88671875" style="123" customWidth="1"/>
    <col min="10230" max="10230" width="14.109375" style="123" customWidth="1"/>
    <col min="10231" max="10231" width="16.33203125" style="123" customWidth="1"/>
    <col min="10232" max="10232" width="15.5546875" style="123" customWidth="1"/>
    <col min="10233" max="10476" width="11.44140625" style="123"/>
    <col min="10477" max="10477" width="12.33203125" style="123" customWidth="1"/>
    <col min="10478" max="10478" width="43.5546875" style="123" customWidth="1"/>
    <col min="10479" max="10480" width="16.6640625" style="123" customWidth="1"/>
    <col min="10481" max="10481" width="17.5546875" style="123" customWidth="1"/>
    <col min="10482" max="10482" width="15.6640625" style="123" customWidth="1"/>
    <col min="10483" max="10483" width="17.5546875" style="123" customWidth="1"/>
    <col min="10484" max="10484" width="25.5546875" style="123" customWidth="1"/>
    <col min="10485" max="10485" width="16.88671875" style="123" customWidth="1"/>
    <col min="10486" max="10486" width="14.109375" style="123" customWidth="1"/>
    <col min="10487" max="10487" width="16.33203125" style="123" customWidth="1"/>
    <col min="10488" max="10488" width="15.5546875" style="123" customWidth="1"/>
    <col min="10489" max="10732" width="11.44140625" style="123"/>
    <col min="10733" max="10733" width="12.33203125" style="123" customWidth="1"/>
    <col min="10734" max="10734" width="43.5546875" style="123" customWidth="1"/>
    <col min="10735" max="10736" width="16.6640625" style="123" customWidth="1"/>
    <col min="10737" max="10737" width="17.5546875" style="123" customWidth="1"/>
    <col min="10738" max="10738" width="15.6640625" style="123" customWidth="1"/>
    <col min="10739" max="10739" width="17.5546875" style="123" customWidth="1"/>
    <col min="10740" max="10740" width="25.5546875" style="123" customWidth="1"/>
    <col min="10741" max="10741" width="16.88671875" style="123" customWidth="1"/>
    <col min="10742" max="10742" width="14.109375" style="123" customWidth="1"/>
    <col min="10743" max="10743" width="16.33203125" style="123" customWidth="1"/>
    <col min="10744" max="10744" width="15.5546875" style="123" customWidth="1"/>
    <col min="10745" max="10988" width="11.44140625" style="123"/>
    <col min="10989" max="10989" width="12.33203125" style="123" customWidth="1"/>
    <col min="10990" max="10990" width="43.5546875" style="123" customWidth="1"/>
    <col min="10991" max="10992" width="16.6640625" style="123" customWidth="1"/>
    <col min="10993" max="10993" width="17.5546875" style="123" customWidth="1"/>
    <col min="10994" max="10994" width="15.6640625" style="123" customWidth="1"/>
    <col min="10995" max="10995" width="17.5546875" style="123" customWidth="1"/>
    <col min="10996" max="10996" width="25.5546875" style="123" customWidth="1"/>
    <col min="10997" max="10997" width="16.88671875" style="123" customWidth="1"/>
    <col min="10998" max="10998" width="14.109375" style="123" customWidth="1"/>
    <col min="10999" max="10999" width="16.33203125" style="123" customWidth="1"/>
    <col min="11000" max="11000" width="15.5546875" style="123" customWidth="1"/>
    <col min="11001" max="11244" width="11.44140625" style="123"/>
    <col min="11245" max="11245" width="12.33203125" style="123" customWidth="1"/>
    <col min="11246" max="11246" width="43.5546875" style="123" customWidth="1"/>
    <col min="11247" max="11248" width="16.6640625" style="123" customWidth="1"/>
    <col min="11249" max="11249" width="17.5546875" style="123" customWidth="1"/>
    <col min="11250" max="11250" width="15.6640625" style="123" customWidth="1"/>
    <col min="11251" max="11251" width="17.5546875" style="123" customWidth="1"/>
    <col min="11252" max="11252" width="25.5546875" style="123" customWidth="1"/>
    <col min="11253" max="11253" width="16.88671875" style="123" customWidth="1"/>
    <col min="11254" max="11254" width="14.109375" style="123" customWidth="1"/>
    <col min="11255" max="11255" width="16.33203125" style="123" customWidth="1"/>
    <col min="11256" max="11256" width="15.5546875" style="123" customWidth="1"/>
    <col min="11257" max="11500" width="11.44140625" style="123"/>
    <col min="11501" max="11501" width="12.33203125" style="123" customWidth="1"/>
    <col min="11502" max="11502" width="43.5546875" style="123" customWidth="1"/>
    <col min="11503" max="11504" width="16.6640625" style="123" customWidth="1"/>
    <col min="11505" max="11505" width="17.5546875" style="123" customWidth="1"/>
    <col min="11506" max="11506" width="15.6640625" style="123" customWidth="1"/>
    <col min="11507" max="11507" width="17.5546875" style="123" customWidth="1"/>
    <col min="11508" max="11508" width="25.5546875" style="123" customWidth="1"/>
    <col min="11509" max="11509" width="16.88671875" style="123" customWidth="1"/>
    <col min="11510" max="11510" width="14.109375" style="123" customWidth="1"/>
    <col min="11511" max="11511" width="16.33203125" style="123" customWidth="1"/>
    <col min="11512" max="11512" width="15.5546875" style="123" customWidth="1"/>
    <col min="11513" max="11756" width="11.44140625" style="123"/>
    <col min="11757" max="11757" width="12.33203125" style="123" customWidth="1"/>
    <col min="11758" max="11758" width="43.5546875" style="123" customWidth="1"/>
    <col min="11759" max="11760" width="16.6640625" style="123" customWidth="1"/>
    <col min="11761" max="11761" width="17.5546875" style="123" customWidth="1"/>
    <col min="11762" max="11762" width="15.6640625" style="123" customWidth="1"/>
    <col min="11763" max="11763" width="17.5546875" style="123" customWidth="1"/>
    <col min="11764" max="11764" width="25.5546875" style="123" customWidth="1"/>
    <col min="11765" max="11765" width="16.88671875" style="123" customWidth="1"/>
    <col min="11766" max="11766" width="14.109375" style="123" customWidth="1"/>
    <col min="11767" max="11767" width="16.33203125" style="123" customWidth="1"/>
    <col min="11768" max="11768" width="15.5546875" style="123" customWidth="1"/>
    <col min="11769" max="12012" width="11.44140625" style="123"/>
    <col min="12013" max="12013" width="12.33203125" style="123" customWidth="1"/>
    <col min="12014" max="12014" width="43.5546875" style="123" customWidth="1"/>
    <col min="12015" max="12016" width="16.6640625" style="123" customWidth="1"/>
    <col min="12017" max="12017" width="17.5546875" style="123" customWidth="1"/>
    <col min="12018" max="12018" width="15.6640625" style="123" customWidth="1"/>
    <col min="12019" max="12019" width="17.5546875" style="123" customWidth="1"/>
    <col min="12020" max="12020" width="25.5546875" style="123" customWidth="1"/>
    <col min="12021" max="12021" width="16.88671875" style="123" customWidth="1"/>
    <col min="12022" max="12022" width="14.109375" style="123" customWidth="1"/>
    <col min="12023" max="12023" width="16.33203125" style="123" customWidth="1"/>
    <col min="12024" max="12024" width="15.5546875" style="123" customWidth="1"/>
    <col min="12025" max="12268" width="11.44140625" style="123"/>
    <col min="12269" max="12269" width="12.33203125" style="123" customWidth="1"/>
    <col min="12270" max="12270" width="43.5546875" style="123" customWidth="1"/>
    <col min="12271" max="12272" width="16.6640625" style="123" customWidth="1"/>
    <col min="12273" max="12273" width="17.5546875" style="123" customWidth="1"/>
    <col min="12274" max="12274" width="15.6640625" style="123" customWidth="1"/>
    <col min="12275" max="12275" width="17.5546875" style="123" customWidth="1"/>
    <col min="12276" max="12276" width="25.5546875" style="123" customWidth="1"/>
    <col min="12277" max="12277" width="16.88671875" style="123" customWidth="1"/>
    <col min="12278" max="12278" width="14.109375" style="123" customWidth="1"/>
    <col min="12279" max="12279" width="16.33203125" style="123" customWidth="1"/>
    <col min="12280" max="12280" width="15.5546875" style="123" customWidth="1"/>
    <col min="12281" max="12524" width="11.44140625" style="123"/>
    <col min="12525" max="12525" width="12.33203125" style="123" customWidth="1"/>
    <col min="12526" max="12526" width="43.5546875" style="123" customWidth="1"/>
    <col min="12527" max="12528" width="16.6640625" style="123" customWidth="1"/>
    <col min="12529" max="12529" width="17.5546875" style="123" customWidth="1"/>
    <col min="12530" max="12530" width="15.6640625" style="123" customWidth="1"/>
    <col min="12531" max="12531" width="17.5546875" style="123" customWidth="1"/>
    <col min="12532" max="12532" width="25.5546875" style="123" customWidth="1"/>
    <col min="12533" max="12533" width="16.88671875" style="123" customWidth="1"/>
    <col min="12534" max="12534" width="14.109375" style="123" customWidth="1"/>
    <col min="12535" max="12535" width="16.33203125" style="123" customWidth="1"/>
    <col min="12536" max="12536" width="15.5546875" style="123" customWidth="1"/>
    <col min="12537" max="12780" width="11.44140625" style="123"/>
    <col min="12781" max="12781" width="12.33203125" style="123" customWidth="1"/>
    <col min="12782" max="12782" width="43.5546875" style="123" customWidth="1"/>
    <col min="12783" max="12784" width="16.6640625" style="123" customWidth="1"/>
    <col min="12785" max="12785" width="17.5546875" style="123" customWidth="1"/>
    <col min="12786" max="12786" width="15.6640625" style="123" customWidth="1"/>
    <col min="12787" max="12787" width="17.5546875" style="123" customWidth="1"/>
    <col min="12788" max="12788" width="25.5546875" style="123" customWidth="1"/>
    <col min="12789" max="12789" width="16.88671875" style="123" customWidth="1"/>
    <col min="12790" max="12790" width="14.109375" style="123" customWidth="1"/>
    <col min="12791" max="12791" width="16.33203125" style="123" customWidth="1"/>
    <col min="12792" max="12792" width="15.5546875" style="123" customWidth="1"/>
    <col min="12793" max="13036" width="11.44140625" style="123"/>
    <col min="13037" max="13037" width="12.33203125" style="123" customWidth="1"/>
    <col min="13038" max="13038" width="43.5546875" style="123" customWidth="1"/>
    <col min="13039" max="13040" width="16.6640625" style="123" customWidth="1"/>
    <col min="13041" max="13041" width="17.5546875" style="123" customWidth="1"/>
    <col min="13042" max="13042" width="15.6640625" style="123" customWidth="1"/>
    <col min="13043" max="13043" width="17.5546875" style="123" customWidth="1"/>
    <col min="13044" max="13044" width="25.5546875" style="123" customWidth="1"/>
    <col min="13045" max="13045" width="16.88671875" style="123" customWidth="1"/>
    <col min="13046" max="13046" width="14.109375" style="123" customWidth="1"/>
    <col min="13047" max="13047" width="16.33203125" style="123" customWidth="1"/>
    <col min="13048" max="13048" width="15.5546875" style="123" customWidth="1"/>
    <col min="13049" max="13292" width="11.44140625" style="123"/>
    <col min="13293" max="13293" width="12.33203125" style="123" customWidth="1"/>
    <col min="13294" max="13294" width="43.5546875" style="123" customWidth="1"/>
    <col min="13295" max="13296" width="16.6640625" style="123" customWidth="1"/>
    <col min="13297" max="13297" width="17.5546875" style="123" customWidth="1"/>
    <col min="13298" max="13298" width="15.6640625" style="123" customWidth="1"/>
    <col min="13299" max="13299" width="17.5546875" style="123" customWidth="1"/>
    <col min="13300" max="13300" width="25.5546875" style="123" customWidth="1"/>
    <col min="13301" max="13301" width="16.88671875" style="123" customWidth="1"/>
    <col min="13302" max="13302" width="14.109375" style="123" customWidth="1"/>
    <col min="13303" max="13303" width="16.33203125" style="123" customWidth="1"/>
    <col min="13304" max="13304" width="15.5546875" style="123" customWidth="1"/>
    <col min="13305" max="13548" width="11.44140625" style="123"/>
    <col min="13549" max="13549" width="12.33203125" style="123" customWidth="1"/>
    <col min="13550" max="13550" width="43.5546875" style="123" customWidth="1"/>
    <col min="13551" max="13552" width="16.6640625" style="123" customWidth="1"/>
    <col min="13553" max="13553" width="17.5546875" style="123" customWidth="1"/>
    <col min="13554" max="13554" width="15.6640625" style="123" customWidth="1"/>
    <col min="13555" max="13555" width="17.5546875" style="123" customWidth="1"/>
    <col min="13556" max="13556" width="25.5546875" style="123" customWidth="1"/>
    <col min="13557" max="13557" width="16.88671875" style="123" customWidth="1"/>
    <col min="13558" max="13558" width="14.109375" style="123" customWidth="1"/>
    <col min="13559" max="13559" width="16.33203125" style="123" customWidth="1"/>
    <col min="13560" max="13560" width="15.5546875" style="123" customWidth="1"/>
    <col min="13561" max="13804" width="11.44140625" style="123"/>
    <col min="13805" max="13805" width="12.33203125" style="123" customWidth="1"/>
    <col min="13806" max="13806" width="43.5546875" style="123" customWidth="1"/>
    <col min="13807" max="13808" width="16.6640625" style="123" customWidth="1"/>
    <col min="13809" max="13809" width="17.5546875" style="123" customWidth="1"/>
    <col min="13810" max="13810" width="15.6640625" style="123" customWidth="1"/>
    <col min="13811" max="13811" width="17.5546875" style="123" customWidth="1"/>
    <col min="13812" max="13812" width="25.5546875" style="123" customWidth="1"/>
    <col min="13813" max="13813" width="16.88671875" style="123" customWidth="1"/>
    <col min="13814" max="13814" width="14.109375" style="123" customWidth="1"/>
    <col min="13815" max="13815" width="16.33203125" style="123" customWidth="1"/>
    <col min="13816" max="13816" width="15.5546875" style="123" customWidth="1"/>
    <col min="13817" max="14060" width="11.44140625" style="123"/>
    <col min="14061" max="14061" width="12.33203125" style="123" customWidth="1"/>
    <col min="14062" max="14062" width="43.5546875" style="123" customWidth="1"/>
    <col min="14063" max="14064" width="16.6640625" style="123" customWidth="1"/>
    <col min="14065" max="14065" width="17.5546875" style="123" customWidth="1"/>
    <col min="14066" max="14066" width="15.6640625" style="123" customWidth="1"/>
    <col min="14067" max="14067" width="17.5546875" style="123" customWidth="1"/>
    <col min="14068" max="14068" width="25.5546875" style="123" customWidth="1"/>
    <col min="14069" max="14069" width="16.88671875" style="123" customWidth="1"/>
    <col min="14070" max="14070" width="14.109375" style="123" customWidth="1"/>
    <col min="14071" max="14071" width="16.33203125" style="123" customWidth="1"/>
    <col min="14072" max="14072" width="15.5546875" style="123" customWidth="1"/>
    <col min="14073" max="14316" width="11.44140625" style="123"/>
    <col min="14317" max="14317" width="12.33203125" style="123" customWidth="1"/>
    <col min="14318" max="14318" width="43.5546875" style="123" customWidth="1"/>
    <col min="14319" max="14320" width="16.6640625" style="123" customWidth="1"/>
    <col min="14321" max="14321" width="17.5546875" style="123" customWidth="1"/>
    <col min="14322" max="14322" width="15.6640625" style="123" customWidth="1"/>
    <col min="14323" max="14323" width="17.5546875" style="123" customWidth="1"/>
    <col min="14324" max="14324" width="25.5546875" style="123" customWidth="1"/>
    <col min="14325" max="14325" width="16.88671875" style="123" customWidth="1"/>
    <col min="14326" max="14326" width="14.109375" style="123" customWidth="1"/>
    <col min="14327" max="14327" width="16.33203125" style="123" customWidth="1"/>
    <col min="14328" max="14328" width="15.5546875" style="123" customWidth="1"/>
    <col min="14329" max="14572" width="11.44140625" style="123"/>
    <col min="14573" max="14573" width="12.33203125" style="123" customWidth="1"/>
    <col min="14574" max="14574" width="43.5546875" style="123" customWidth="1"/>
    <col min="14575" max="14576" width="16.6640625" style="123" customWidth="1"/>
    <col min="14577" max="14577" width="17.5546875" style="123" customWidth="1"/>
    <col min="14578" max="14578" width="15.6640625" style="123" customWidth="1"/>
    <col min="14579" max="14579" width="17.5546875" style="123" customWidth="1"/>
    <col min="14580" max="14580" width="25.5546875" style="123" customWidth="1"/>
    <col min="14581" max="14581" width="16.88671875" style="123" customWidth="1"/>
    <col min="14582" max="14582" width="14.109375" style="123" customWidth="1"/>
    <col min="14583" max="14583" width="16.33203125" style="123" customWidth="1"/>
    <col min="14584" max="14584" width="15.5546875" style="123" customWidth="1"/>
    <col min="14585" max="14828" width="11.44140625" style="123"/>
    <col min="14829" max="14829" width="12.33203125" style="123" customWidth="1"/>
    <col min="14830" max="14830" width="43.5546875" style="123" customWidth="1"/>
    <col min="14831" max="14832" width="16.6640625" style="123" customWidth="1"/>
    <col min="14833" max="14833" width="17.5546875" style="123" customWidth="1"/>
    <col min="14834" max="14834" width="15.6640625" style="123" customWidth="1"/>
    <col min="14835" max="14835" width="17.5546875" style="123" customWidth="1"/>
    <col min="14836" max="14836" width="25.5546875" style="123" customWidth="1"/>
    <col min="14837" max="14837" width="16.88671875" style="123" customWidth="1"/>
    <col min="14838" max="14838" width="14.109375" style="123" customWidth="1"/>
    <col min="14839" max="14839" width="16.33203125" style="123" customWidth="1"/>
    <col min="14840" max="14840" width="15.5546875" style="123" customWidth="1"/>
    <col min="14841" max="15084" width="11.44140625" style="123"/>
    <col min="15085" max="15085" width="12.33203125" style="123" customWidth="1"/>
    <col min="15086" max="15086" width="43.5546875" style="123" customWidth="1"/>
    <col min="15087" max="15088" width="16.6640625" style="123" customWidth="1"/>
    <col min="15089" max="15089" width="17.5546875" style="123" customWidth="1"/>
    <col min="15090" max="15090" width="15.6640625" style="123" customWidth="1"/>
    <col min="15091" max="15091" width="17.5546875" style="123" customWidth="1"/>
    <col min="15092" max="15092" width="25.5546875" style="123" customWidth="1"/>
    <col min="15093" max="15093" width="16.88671875" style="123" customWidth="1"/>
    <col min="15094" max="15094" width="14.109375" style="123" customWidth="1"/>
    <col min="15095" max="15095" width="16.33203125" style="123" customWidth="1"/>
    <col min="15096" max="15096" width="15.5546875" style="123" customWidth="1"/>
    <col min="15097" max="15340" width="11.44140625" style="123"/>
    <col min="15341" max="15341" width="12.33203125" style="123" customWidth="1"/>
    <col min="15342" max="15342" width="43.5546875" style="123" customWidth="1"/>
    <col min="15343" max="15344" width="16.6640625" style="123" customWidth="1"/>
    <col min="15345" max="15345" width="17.5546875" style="123" customWidth="1"/>
    <col min="15346" max="15346" width="15.6640625" style="123" customWidth="1"/>
    <col min="15347" max="15347" width="17.5546875" style="123" customWidth="1"/>
    <col min="15348" max="15348" width="25.5546875" style="123" customWidth="1"/>
    <col min="15349" max="15349" width="16.88671875" style="123" customWidth="1"/>
    <col min="15350" max="15350" width="14.109375" style="123" customWidth="1"/>
    <col min="15351" max="15351" width="16.33203125" style="123" customWidth="1"/>
    <col min="15352" max="15352" width="15.5546875" style="123" customWidth="1"/>
    <col min="15353" max="15596" width="11.44140625" style="123"/>
    <col min="15597" max="15597" width="12.33203125" style="123" customWidth="1"/>
    <col min="15598" max="15598" width="43.5546875" style="123" customWidth="1"/>
    <col min="15599" max="15600" width="16.6640625" style="123" customWidth="1"/>
    <col min="15601" max="15601" width="17.5546875" style="123" customWidth="1"/>
    <col min="15602" max="15602" width="15.6640625" style="123" customWidth="1"/>
    <col min="15603" max="15603" width="17.5546875" style="123" customWidth="1"/>
    <col min="15604" max="15604" width="25.5546875" style="123" customWidth="1"/>
    <col min="15605" max="15605" width="16.88671875" style="123" customWidth="1"/>
    <col min="15606" max="15606" width="14.109375" style="123" customWidth="1"/>
    <col min="15607" max="15607" width="16.33203125" style="123" customWidth="1"/>
    <col min="15608" max="15608" width="15.5546875" style="123" customWidth="1"/>
    <col min="15609" max="15852" width="11.44140625" style="123"/>
    <col min="15853" max="15853" width="12.33203125" style="123" customWidth="1"/>
    <col min="15854" max="15854" width="43.5546875" style="123" customWidth="1"/>
    <col min="15855" max="15856" width="16.6640625" style="123" customWidth="1"/>
    <col min="15857" max="15857" width="17.5546875" style="123" customWidth="1"/>
    <col min="15858" max="15858" width="15.6640625" style="123" customWidth="1"/>
    <col min="15859" max="15859" width="17.5546875" style="123" customWidth="1"/>
    <col min="15860" max="15860" width="25.5546875" style="123" customWidth="1"/>
    <col min="15861" max="15861" width="16.88671875" style="123" customWidth="1"/>
    <col min="15862" max="15862" width="14.109375" style="123" customWidth="1"/>
    <col min="15863" max="15863" width="16.33203125" style="123" customWidth="1"/>
    <col min="15864" max="15864" width="15.5546875" style="123" customWidth="1"/>
    <col min="15865" max="16108" width="11.44140625" style="123"/>
    <col min="16109" max="16109" width="12.33203125" style="123" customWidth="1"/>
    <col min="16110" max="16110" width="43.5546875" style="123" customWidth="1"/>
    <col min="16111" max="16112" width="16.6640625" style="123" customWidth="1"/>
    <col min="16113" max="16113" width="17.5546875" style="123" customWidth="1"/>
    <col min="16114" max="16114" width="15.6640625" style="123" customWidth="1"/>
    <col min="16115" max="16115" width="17.5546875" style="123" customWidth="1"/>
    <col min="16116" max="16116" width="25.5546875" style="123" customWidth="1"/>
    <col min="16117" max="16117" width="16.88671875" style="123" customWidth="1"/>
    <col min="16118" max="16118" width="14.109375" style="123" customWidth="1"/>
    <col min="16119" max="16119" width="16.33203125" style="123" customWidth="1"/>
    <col min="16120" max="16120" width="15.5546875" style="123" customWidth="1"/>
    <col min="16121" max="16384" width="11.44140625" style="123"/>
  </cols>
  <sheetData>
    <row r="2" spans="1:10" ht="17.399999999999999" x14ac:dyDescent="0.25">
      <c r="C2" s="3" t="s">
        <v>0</v>
      </c>
      <c r="D2" s="809" t="s">
        <v>1125</v>
      </c>
      <c r="E2" s="809"/>
      <c r="F2" s="4"/>
      <c r="G2" s="4"/>
      <c r="H2" s="5"/>
      <c r="I2" s="6"/>
      <c r="J2" s="6"/>
    </row>
    <row r="3" spans="1:10" ht="18" customHeight="1" thickBot="1" x14ac:dyDescent="0.3">
      <c r="C3" s="9" t="s">
        <v>2</v>
      </c>
      <c r="D3" s="810" t="s">
        <v>3</v>
      </c>
      <c r="E3" s="810"/>
      <c r="F3" s="10"/>
      <c r="G3" s="10"/>
      <c r="H3" s="11"/>
      <c r="I3" s="12"/>
      <c r="J3" s="12"/>
    </row>
    <row r="4" spans="1:10" ht="15" customHeight="1" thickBot="1" x14ac:dyDescent="0.3">
      <c r="C4" s="814" t="s">
        <v>5</v>
      </c>
      <c r="D4" s="815"/>
      <c r="E4" s="815"/>
      <c r="F4" s="815"/>
      <c r="G4" s="815"/>
      <c r="H4" s="815"/>
      <c r="I4" s="816"/>
      <c r="J4" s="13"/>
    </row>
    <row r="5" spans="1:10" ht="27" thickBot="1" x14ac:dyDescent="0.3">
      <c r="A5" s="14" t="s">
        <v>8</v>
      </c>
      <c r="B5" s="14" t="s">
        <v>9</v>
      </c>
      <c r="C5" s="15" t="s">
        <v>10</v>
      </c>
      <c r="D5" s="16" t="s">
        <v>11</v>
      </c>
      <c r="E5" s="17" t="s">
        <v>12</v>
      </c>
      <c r="F5" s="17" t="s">
        <v>13</v>
      </c>
      <c r="G5" s="18" t="s">
        <v>14</v>
      </c>
      <c r="H5" s="19" t="s">
        <v>15</v>
      </c>
      <c r="I5" s="20" t="s">
        <v>16</v>
      </c>
      <c r="J5" s="20"/>
    </row>
    <row r="6" spans="1:10" ht="13.8" x14ac:dyDescent="0.25">
      <c r="A6" s="24"/>
      <c r="B6" s="24"/>
      <c r="C6" s="460" t="s">
        <v>20</v>
      </c>
      <c r="D6" s="26" t="s">
        <v>21</v>
      </c>
      <c r="E6" s="27"/>
      <c r="F6" s="27"/>
      <c r="G6" s="28">
        <v>458692712</v>
      </c>
      <c r="H6" s="29">
        <f>+E6+F6+G6</f>
        <v>458692712</v>
      </c>
      <c r="I6" s="30"/>
      <c r="J6" s="30"/>
    </row>
    <row r="7" spans="1:10" ht="13.8" x14ac:dyDescent="0.25">
      <c r="A7" s="24"/>
      <c r="B7" s="24"/>
      <c r="C7" s="74" t="s">
        <v>22</v>
      </c>
      <c r="D7" s="35" t="s">
        <v>23</v>
      </c>
      <c r="E7" s="36"/>
      <c r="F7" s="36"/>
      <c r="G7" s="37">
        <v>7000000</v>
      </c>
      <c r="H7" s="38">
        <f t="shared" ref="H7:H70" si="0">+E7+F7+G7</f>
        <v>7000000</v>
      </c>
      <c r="I7" s="39"/>
      <c r="J7" s="39"/>
    </row>
    <row r="8" spans="1:10" ht="13.8" x14ac:dyDescent="0.25">
      <c r="A8" s="24"/>
      <c r="B8" s="24"/>
      <c r="C8" s="74" t="s">
        <v>24</v>
      </c>
      <c r="D8" s="35" t="s">
        <v>25</v>
      </c>
      <c r="E8" s="36"/>
      <c r="F8" s="36"/>
      <c r="G8" s="37">
        <v>21200000</v>
      </c>
      <c r="H8" s="38">
        <f t="shared" si="0"/>
        <v>21200000</v>
      </c>
      <c r="I8" s="39"/>
      <c r="J8" s="39"/>
    </row>
    <row r="9" spans="1:10" ht="13.8" x14ac:dyDescent="0.25">
      <c r="A9" s="24"/>
      <c r="B9" s="24"/>
      <c r="C9" s="74" t="s">
        <v>26</v>
      </c>
      <c r="D9" s="35" t="s">
        <v>27</v>
      </c>
      <c r="E9" s="36"/>
      <c r="F9" s="36"/>
      <c r="G9" s="37">
        <v>73500000</v>
      </c>
      <c r="H9" s="38">
        <f t="shared" si="0"/>
        <v>73500000</v>
      </c>
      <c r="I9" s="39"/>
      <c r="J9" s="39"/>
    </row>
    <row r="10" spans="1:10" ht="13.8" x14ac:dyDescent="0.25">
      <c r="A10" s="24"/>
      <c r="B10" s="24"/>
      <c r="C10" s="74" t="s">
        <v>28</v>
      </c>
      <c r="D10" s="35" t="s">
        <v>29</v>
      </c>
      <c r="E10" s="36"/>
      <c r="F10" s="36"/>
      <c r="G10" s="37">
        <v>76184880</v>
      </c>
      <c r="H10" s="38">
        <f t="shared" si="0"/>
        <v>76184880</v>
      </c>
      <c r="I10" s="39"/>
      <c r="J10" s="39"/>
    </row>
    <row r="11" spans="1:10" ht="13.8" x14ac:dyDescent="0.25">
      <c r="A11" s="24"/>
      <c r="B11" s="24"/>
      <c r="C11" s="74" t="s">
        <v>30</v>
      </c>
      <c r="D11" s="35" t="s">
        <v>31</v>
      </c>
      <c r="E11" s="36"/>
      <c r="F11" s="36"/>
      <c r="G11" s="37">
        <v>58089461</v>
      </c>
      <c r="H11" s="38">
        <f t="shared" si="0"/>
        <v>58089461</v>
      </c>
      <c r="I11" s="39"/>
      <c r="J11" s="39"/>
    </row>
    <row r="12" spans="1:10" ht="13.8" x14ac:dyDescent="0.25">
      <c r="A12" s="24"/>
      <c r="B12" s="24"/>
      <c r="C12" s="74" t="s">
        <v>32</v>
      </c>
      <c r="D12" s="35" t="s">
        <v>33</v>
      </c>
      <c r="E12" s="36"/>
      <c r="F12" s="36"/>
      <c r="G12" s="37">
        <v>50172361</v>
      </c>
      <c r="H12" s="38">
        <f t="shared" si="0"/>
        <v>50172361</v>
      </c>
      <c r="I12" s="39"/>
      <c r="J12" s="39"/>
    </row>
    <row r="13" spans="1:10" ht="13.8" x14ac:dyDescent="0.25">
      <c r="A13" s="24"/>
      <c r="B13" s="24"/>
      <c r="C13" s="74" t="s">
        <v>34</v>
      </c>
      <c r="D13" s="35" t="s">
        <v>35</v>
      </c>
      <c r="E13" s="36"/>
      <c r="F13" s="36"/>
      <c r="G13" s="37">
        <v>20300000</v>
      </c>
      <c r="H13" s="38">
        <f t="shared" si="0"/>
        <v>20300000</v>
      </c>
      <c r="I13" s="39"/>
      <c r="J13" s="39"/>
    </row>
    <row r="14" spans="1:10" ht="52.8" x14ac:dyDescent="0.25">
      <c r="A14" s="24"/>
      <c r="B14" s="24"/>
      <c r="C14" s="74" t="s">
        <v>36</v>
      </c>
      <c r="D14" s="40" t="s">
        <v>37</v>
      </c>
      <c r="E14" s="41"/>
      <c r="F14" s="41"/>
      <c r="G14" s="37">
        <v>65437565</v>
      </c>
      <c r="H14" s="38">
        <f t="shared" si="0"/>
        <v>65437565</v>
      </c>
      <c r="I14" s="39" t="s">
        <v>1000</v>
      </c>
      <c r="J14" s="39"/>
    </row>
    <row r="15" spans="1:10" ht="26.4" x14ac:dyDescent="0.25">
      <c r="A15" s="24"/>
      <c r="B15" s="24"/>
      <c r="C15" s="74" t="s">
        <v>39</v>
      </c>
      <c r="D15" s="43" t="s">
        <v>40</v>
      </c>
      <c r="E15" s="44"/>
      <c r="F15" s="44"/>
      <c r="G15" s="37">
        <v>3537166</v>
      </c>
      <c r="H15" s="38">
        <f t="shared" si="0"/>
        <v>3537166</v>
      </c>
      <c r="I15" s="39" t="s">
        <v>1001</v>
      </c>
      <c r="J15" s="39"/>
    </row>
    <row r="16" spans="1:10" ht="52.8" x14ac:dyDescent="0.25">
      <c r="A16" s="24"/>
      <c r="B16" s="24"/>
      <c r="C16" s="74" t="s">
        <v>42</v>
      </c>
      <c r="D16" s="40" t="s">
        <v>43</v>
      </c>
      <c r="E16" s="41"/>
      <c r="F16" s="41"/>
      <c r="G16" s="37">
        <v>38342876</v>
      </c>
      <c r="H16" s="38">
        <f t="shared" si="0"/>
        <v>38342876</v>
      </c>
      <c r="I16" s="39" t="s">
        <v>1002</v>
      </c>
      <c r="J16" s="39"/>
    </row>
    <row r="17" spans="1:10" ht="39.6" x14ac:dyDescent="0.25">
      <c r="A17" s="24"/>
      <c r="B17" s="24"/>
      <c r="C17" s="74" t="s">
        <v>45</v>
      </c>
      <c r="D17" s="40" t="s">
        <v>46</v>
      </c>
      <c r="E17" s="41"/>
      <c r="F17" s="41"/>
      <c r="G17" s="37">
        <v>21222994</v>
      </c>
      <c r="H17" s="38">
        <f t="shared" si="0"/>
        <v>21222994</v>
      </c>
      <c r="I17" s="39" t="s">
        <v>1003</v>
      </c>
      <c r="J17" s="39"/>
    </row>
    <row r="18" spans="1:10" ht="39.6" x14ac:dyDescent="0.25">
      <c r="A18" s="24"/>
      <c r="B18" s="24"/>
      <c r="C18" s="74" t="s">
        <v>48</v>
      </c>
      <c r="D18" s="40" t="s">
        <v>49</v>
      </c>
      <c r="E18" s="41"/>
      <c r="F18" s="41"/>
      <c r="G18" s="37">
        <v>10611497</v>
      </c>
      <c r="H18" s="38">
        <f t="shared" si="0"/>
        <v>10611497</v>
      </c>
      <c r="I18" s="39" t="s">
        <v>1004</v>
      </c>
      <c r="J18" s="39"/>
    </row>
    <row r="19" spans="1:10" ht="22.8" hidden="1" x14ac:dyDescent="0.25">
      <c r="A19" s="24"/>
      <c r="B19" s="24"/>
      <c r="C19" s="34" t="s">
        <v>51</v>
      </c>
      <c r="D19" s="40" t="s">
        <v>52</v>
      </c>
      <c r="E19" s="41"/>
      <c r="F19" s="41"/>
      <c r="G19" s="37"/>
      <c r="H19" s="38">
        <f t="shared" si="0"/>
        <v>0</v>
      </c>
      <c r="I19" s="39"/>
      <c r="J19" s="39"/>
    </row>
    <row r="20" spans="1:10" ht="13.8" hidden="1" x14ac:dyDescent="0.25">
      <c r="A20" s="2">
        <v>1</v>
      </c>
      <c r="B20" s="45" t="s">
        <v>54</v>
      </c>
      <c r="C20" s="34" t="s">
        <v>55</v>
      </c>
      <c r="D20" s="46" t="s">
        <v>56</v>
      </c>
      <c r="E20" s="47"/>
      <c r="F20" s="47"/>
      <c r="G20" s="48"/>
      <c r="H20" s="38">
        <f t="shared" si="0"/>
        <v>0</v>
      </c>
      <c r="I20" s="49"/>
      <c r="J20" s="49"/>
    </row>
    <row r="21" spans="1:10" ht="13.8" hidden="1" x14ac:dyDescent="0.25">
      <c r="A21" s="2">
        <v>1</v>
      </c>
      <c r="B21" s="45" t="s">
        <v>54</v>
      </c>
      <c r="C21" s="34" t="s">
        <v>58</v>
      </c>
      <c r="D21" s="46" t="s">
        <v>59</v>
      </c>
      <c r="E21" s="47"/>
      <c r="F21" s="47"/>
      <c r="G21" s="48"/>
      <c r="H21" s="38">
        <f t="shared" si="0"/>
        <v>0</v>
      </c>
      <c r="I21" s="49"/>
      <c r="J21" s="49"/>
    </row>
    <row r="22" spans="1:10" ht="13.8" x14ac:dyDescent="0.25">
      <c r="A22" s="2">
        <v>1</v>
      </c>
      <c r="B22" s="45" t="s">
        <v>54</v>
      </c>
      <c r="C22" s="74" t="s">
        <v>60</v>
      </c>
      <c r="D22" s="46" t="s">
        <v>61</v>
      </c>
      <c r="E22" s="47"/>
      <c r="F22" s="47"/>
      <c r="G22" s="48">
        <v>8511662</v>
      </c>
      <c r="H22" s="38">
        <f t="shared" si="0"/>
        <v>8511662</v>
      </c>
      <c r="I22" s="49"/>
      <c r="J22" s="49"/>
    </row>
    <row r="23" spans="1:10" ht="13.8" hidden="1" x14ac:dyDescent="0.25">
      <c r="A23" s="2">
        <v>1</v>
      </c>
      <c r="B23" s="45" t="s">
        <v>54</v>
      </c>
      <c r="C23" s="34" t="s">
        <v>64</v>
      </c>
      <c r="D23" s="46" t="s">
        <v>65</v>
      </c>
      <c r="E23" s="47"/>
      <c r="F23" s="47"/>
      <c r="G23" s="48"/>
      <c r="H23" s="38">
        <f t="shared" si="0"/>
        <v>0</v>
      </c>
      <c r="I23" s="49"/>
      <c r="J23" s="49"/>
    </row>
    <row r="24" spans="1:10" ht="13.8" hidden="1" x14ac:dyDescent="0.25">
      <c r="A24" s="2">
        <v>1</v>
      </c>
      <c r="B24" s="45" t="s">
        <v>54</v>
      </c>
      <c r="C24" s="34" t="s">
        <v>66</v>
      </c>
      <c r="D24" s="46" t="s">
        <v>67</v>
      </c>
      <c r="E24" s="47"/>
      <c r="F24" s="47"/>
      <c r="G24" s="48"/>
      <c r="H24" s="38">
        <f t="shared" si="0"/>
        <v>0</v>
      </c>
      <c r="I24" s="49"/>
      <c r="J24" s="49"/>
    </row>
    <row r="25" spans="1:10" ht="13.8" x14ac:dyDescent="0.25">
      <c r="A25" s="2">
        <v>1</v>
      </c>
      <c r="B25" s="45" t="s">
        <v>68</v>
      </c>
      <c r="C25" s="74" t="s">
        <v>69</v>
      </c>
      <c r="D25" s="46" t="s">
        <v>70</v>
      </c>
      <c r="E25" s="47"/>
      <c r="F25" s="47"/>
      <c r="G25" s="48">
        <v>2142000</v>
      </c>
      <c r="H25" s="38">
        <f t="shared" si="0"/>
        <v>2142000</v>
      </c>
      <c r="I25" s="49"/>
      <c r="J25" s="49"/>
    </row>
    <row r="26" spans="1:10" ht="13.8" x14ac:dyDescent="0.25">
      <c r="A26" s="2">
        <v>1</v>
      </c>
      <c r="B26" s="45" t="s">
        <v>68</v>
      </c>
      <c r="C26" s="74" t="s">
        <v>71</v>
      </c>
      <c r="D26" s="46" t="s">
        <v>72</v>
      </c>
      <c r="E26" s="47"/>
      <c r="F26" s="47"/>
      <c r="G26" s="48">
        <v>6174000</v>
      </c>
      <c r="H26" s="38">
        <f t="shared" si="0"/>
        <v>6174000</v>
      </c>
      <c r="I26" s="49"/>
      <c r="J26" s="49"/>
    </row>
    <row r="27" spans="1:10" ht="13.8" hidden="1" x14ac:dyDescent="0.25">
      <c r="A27" s="2">
        <v>1</v>
      </c>
      <c r="B27" s="45" t="s">
        <v>68</v>
      </c>
      <c r="C27" s="34" t="s">
        <v>73</v>
      </c>
      <c r="D27" s="46" t="s">
        <v>74</v>
      </c>
      <c r="E27" s="47"/>
      <c r="F27" s="47"/>
      <c r="G27" s="48"/>
      <c r="H27" s="38">
        <f t="shared" si="0"/>
        <v>0</v>
      </c>
      <c r="I27" s="49"/>
      <c r="J27" s="49"/>
    </row>
    <row r="28" spans="1:10" ht="13.8" x14ac:dyDescent="0.25">
      <c r="A28" s="2">
        <v>1</v>
      </c>
      <c r="B28" s="45" t="s">
        <v>68</v>
      </c>
      <c r="C28" s="74" t="s">
        <v>75</v>
      </c>
      <c r="D28" s="46" t="s">
        <v>76</v>
      </c>
      <c r="E28" s="47"/>
      <c r="F28" s="47"/>
      <c r="G28" s="48">
        <v>13320000</v>
      </c>
      <c r="H28" s="38">
        <f t="shared" si="0"/>
        <v>13320000</v>
      </c>
      <c r="I28" s="49"/>
      <c r="J28" s="49"/>
    </row>
    <row r="29" spans="1:10" ht="13.8" hidden="1" x14ac:dyDescent="0.25">
      <c r="A29" s="2">
        <v>1</v>
      </c>
      <c r="B29" s="45" t="s">
        <v>68</v>
      </c>
      <c r="C29" s="34" t="s">
        <v>79</v>
      </c>
      <c r="D29" s="46" t="s">
        <v>80</v>
      </c>
      <c r="E29" s="47"/>
      <c r="F29" s="47"/>
      <c r="G29" s="48"/>
      <c r="H29" s="38">
        <f t="shared" si="0"/>
        <v>0</v>
      </c>
      <c r="I29" s="49"/>
      <c r="J29" s="49"/>
    </row>
    <row r="30" spans="1:10" ht="13.8" x14ac:dyDescent="0.25">
      <c r="A30" s="2">
        <v>1</v>
      </c>
      <c r="B30" s="45" t="s">
        <v>83</v>
      </c>
      <c r="C30" s="34" t="s">
        <v>84</v>
      </c>
      <c r="D30" s="50" t="s">
        <v>85</v>
      </c>
      <c r="E30" s="51"/>
      <c r="F30" s="51"/>
      <c r="G30" s="48">
        <v>200000</v>
      </c>
      <c r="H30" s="38">
        <f t="shared" si="0"/>
        <v>200000</v>
      </c>
      <c r="I30" s="52"/>
      <c r="J30" s="52"/>
    </row>
    <row r="31" spans="1:10" ht="13.8" hidden="1" x14ac:dyDescent="0.25">
      <c r="A31" s="2">
        <v>1</v>
      </c>
      <c r="B31" s="45" t="s">
        <v>83</v>
      </c>
      <c r="C31" s="34" t="s">
        <v>90</v>
      </c>
      <c r="D31" s="50" t="s">
        <v>91</v>
      </c>
      <c r="E31" s="51"/>
      <c r="F31" s="51"/>
      <c r="G31" s="48"/>
      <c r="H31" s="38">
        <f t="shared" si="0"/>
        <v>0</v>
      </c>
      <c r="I31" s="52"/>
      <c r="J31" s="52"/>
    </row>
    <row r="32" spans="1:10" ht="13.8" hidden="1" x14ac:dyDescent="0.25">
      <c r="A32" s="2">
        <v>1</v>
      </c>
      <c r="B32" s="45" t="s">
        <v>83</v>
      </c>
      <c r="C32" s="34" t="s">
        <v>93</v>
      </c>
      <c r="D32" s="50" t="s">
        <v>94</v>
      </c>
      <c r="E32" s="51"/>
      <c r="F32" s="51"/>
      <c r="G32" s="48"/>
      <c r="H32" s="38">
        <f t="shared" si="0"/>
        <v>0</v>
      </c>
      <c r="I32" s="52"/>
      <c r="J32" s="52"/>
    </row>
    <row r="33" spans="1:10" ht="13.8" hidden="1" x14ac:dyDescent="0.25">
      <c r="A33" s="2">
        <v>1</v>
      </c>
      <c r="B33" s="45" t="s">
        <v>83</v>
      </c>
      <c r="C33" s="34" t="s">
        <v>96</v>
      </c>
      <c r="D33" s="50" t="s">
        <v>97</v>
      </c>
      <c r="E33" s="51"/>
      <c r="F33" s="51"/>
      <c r="G33" s="48"/>
      <c r="H33" s="38">
        <f t="shared" si="0"/>
        <v>0</v>
      </c>
      <c r="I33" s="53"/>
      <c r="J33" s="53"/>
    </row>
    <row r="34" spans="1:10" ht="13.8" hidden="1" x14ac:dyDescent="0.25">
      <c r="A34" s="2">
        <v>1</v>
      </c>
      <c r="B34" s="45" t="s">
        <v>83</v>
      </c>
      <c r="C34" s="34" t="s">
        <v>98</v>
      </c>
      <c r="D34" s="50" t="s">
        <v>99</v>
      </c>
      <c r="E34" s="51"/>
      <c r="F34" s="51"/>
      <c r="G34" s="48"/>
      <c r="H34" s="38">
        <f t="shared" si="0"/>
        <v>0</v>
      </c>
      <c r="I34" s="53"/>
      <c r="J34" s="53"/>
    </row>
    <row r="35" spans="1:10" ht="26.4" hidden="1" x14ac:dyDescent="0.25">
      <c r="A35" s="2">
        <v>1</v>
      </c>
      <c r="B35" s="45" t="s">
        <v>83</v>
      </c>
      <c r="C35" s="34" t="s">
        <v>100</v>
      </c>
      <c r="D35" s="54" t="s">
        <v>101</v>
      </c>
      <c r="E35" s="51"/>
      <c r="F35" s="51"/>
      <c r="G35" s="48"/>
      <c r="H35" s="38">
        <f t="shared" si="0"/>
        <v>0</v>
      </c>
      <c r="I35" s="53"/>
      <c r="J35" s="53"/>
    </row>
    <row r="36" spans="1:10" ht="13.8" x14ac:dyDescent="0.25">
      <c r="A36" s="2">
        <v>1</v>
      </c>
      <c r="B36" s="45" t="s">
        <v>83</v>
      </c>
      <c r="C36" s="34" t="s">
        <v>104</v>
      </c>
      <c r="D36" s="54" t="s">
        <v>105</v>
      </c>
      <c r="E36" s="51"/>
      <c r="F36" s="51"/>
      <c r="G36" s="48">
        <v>350000</v>
      </c>
      <c r="H36" s="38">
        <f t="shared" si="0"/>
        <v>350000</v>
      </c>
      <c r="I36" s="52"/>
      <c r="J36" s="52"/>
    </row>
    <row r="37" spans="1:10" ht="13.8" hidden="1" x14ac:dyDescent="0.25">
      <c r="A37" s="2">
        <v>1</v>
      </c>
      <c r="B37" s="45" t="s">
        <v>109</v>
      </c>
      <c r="C37" s="34" t="s">
        <v>110</v>
      </c>
      <c r="D37" s="50" t="s">
        <v>111</v>
      </c>
      <c r="E37" s="51"/>
      <c r="F37" s="51"/>
      <c r="G37" s="57"/>
      <c r="H37" s="38">
        <f t="shared" si="0"/>
        <v>0</v>
      </c>
      <c r="I37" s="53"/>
      <c r="J37" s="53"/>
    </row>
    <row r="38" spans="1:10" ht="13.8" hidden="1" x14ac:dyDescent="0.25">
      <c r="A38" s="2">
        <v>1</v>
      </c>
      <c r="B38" s="45" t="s">
        <v>109</v>
      </c>
      <c r="C38" s="34" t="s">
        <v>112</v>
      </c>
      <c r="D38" s="50" t="s">
        <v>113</v>
      </c>
      <c r="E38" s="51"/>
      <c r="F38" s="51"/>
      <c r="G38" s="57"/>
      <c r="H38" s="38">
        <f t="shared" si="0"/>
        <v>0</v>
      </c>
      <c r="I38" s="53"/>
      <c r="J38" s="53"/>
    </row>
    <row r="39" spans="1:10" ht="13.8" hidden="1" x14ac:dyDescent="0.25">
      <c r="A39" s="2">
        <v>1</v>
      </c>
      <c r="B39" s="45" t="s">
        <v>109</v>
      </c>
      <c r="C39" s="34" t="s">
        <v>114</v>
      </c>
      <c r="D39" s="50" t="s">
        <v>115</v>
      </c>
      <c r="E39" s="51"/>
      <c r="F39" s="51"/>
      <c r="G39" s="48"/>
      <c r="H39" s="38">
        <f t="shared" si="0"/>
        <v>0</v>
      </c>
      <c r="I39" s="53"/>
      <c r="J39" s="53"/>
    </row>
    <row r="40" spans="1:10" ht="13.8" hidden="1" x14ac:dyDescent="0.25">
      <c r="A40" s="2">
        <v>1</v>
      </c>
      <c r="B40" s="45" t="s">
        <v>109</v>
      </c>
      <c r="C40" s="34" t="s">
        <v>116</v>
      </c>
      <c r="D40" s="50" t="s">
        <v>117</v>
      </c>
      <c r="E40" s="51"/>
      <c r="F40" s="51"/>
      <c r="G40" s="48"/>
      <c r="H40" s="38">
        <f t="shared" si="0"/>
        <v>0</v>
      </c>
      <c r="I40" s="53"/>
      <c r="J40" s="53"/>
    </row>
    <row r="41" spans="1:10" ht="26.4" x14ac:dyDescent="0.25">
      <c r="A41" s="2">
        <v>1</v>
      </c>
      <c r="B41" s="45" t="s">
        <v>109</v>
      </c>
      <c r="C41" s="34" t="s">
        <v>120</v>
      </c>
      <c r="D41" s="50" t="s">
        <v>121</v>
      </c>
      <c r="E41" s="51"/>
      <c r="F41" s="51"/>
      <c r="G41" s="48">
        <v>5430885</v>
      </c>
      <c r="H41" s="38">
        <f t="shared" si="0"/>
        <v>5430885</v>
      </c>
      <c r="I41" s="52" t="s">
        <v>1126</v>
      </c>
      <c r="J41" s="52"/>
    </row>
    <row r="42" spans="1:10" ht="51" customHeight="1" x14ac:dyDescent="0.25">
      <c r="A42" s="2">
        <v>1</v>
      </c>
      <c r="B42" s="45" t="s">
        <v>109</v>
      </c>
      <c r="C42" s="34" t="s">
        <v>126</v>
      </c>
      <c r="D42" s="50" t="s">
        <v>127</v>
      </c>
      <c r="E42" s="51"/>
      <c r="F42" s="51"/>
      <c r="G42" s="48">
        <v>110000000</v>
      </c>
      <c r="H42" s="38">
        <f t="shared" si="0"/>
        <v>110000000</v>
      </c>
      <c r="I42" s="144" t="s">
        <v>1127</v>
      </c>
      <c r="J42" s="144"/>
    </row>
    <row r="43" spans="1:10" ht="66" x14ac:dyDescent="0.25">
      <c r="A43" s="2">
        <v>1</v>
      </c>
      <c r="B43" s="45" t="s">
        <v>109</v>
      </c>
      <c r="C43" s="34" t="s">
        <v>133</v>
      </c>
      <c r="D43" s="50" t="s">
        <v>134</v>
      </c>
      <c r="E43" s="51"/>
      <c r="F43" s="51"/>
      <c r="G43" s="48">
        <v>224000000</v>
      </c>
      <c r="H43" s="38">
        <f t="shared" si="0"/>
        <v>224000000</v>
      </c>
      <c r="I43" s="52" t="s">
        <v>1128</v>
      </c>
      <c r="J43" s="52"/>
    </row>
    <row r="44" spans="1:10" ht="13.8" x14ac:dyDescent="0.25">
      <c r="A44" s="2">
        <v>1</v>
      </c>
      <c r="B44" s="45" t="s">
        <v>139</v>
      </c>
      <c r="C44" s="60" t="s">
        <v>140</v>
      </c>
      <c r="D44" s="54" t="s">
        <v>141</v>
      </c>
      <c r="E44" s="61"/>
      <c r="F44" s="61"/>
      <c r="G44" s="37">
        <v>2000000</v>
      </c>
      <c r="H44" s="38">
        <f t="shared" si="0"/>
        <v>2000000</v>
      </c>
      <c r="I44" s="62"/>
      <c r="J44" s="62"/>
    </row>
    <row r="45" spans="1:10" ht="13.8" x14ac:dyDescent="0.25">
      <c r="A45" s="2">
        <v>1</v>
      </c>
      <c r="B45" s="45" t="s">
        <v>139</v>
      </c>
      <c r="C45" s="60" t="s">
        <v>142</v>
      </c>
      <c r="D45" s="54" t="s">
        <v>143</v>
      </c>
      <c r="E45" s="61"/>
      <c r="F45" s="61"/>
      <c r="G45" s="37">
        <v>22000000</v>
      </c>
      <c r="H45" s="38">
        <f t="shared" si="0"/>
        <v>22000000</v>
      </c>
      <c r="I45" s="49"/>
      <c r="J45" s="49"/>
    </row>
    <row r="46" spans="1:10" ht="13.8" hidden="1" x14ac:dyDescent="0.25">
      <c r="A46" s="2">
        <v>1</v>
      </c>
      <c r="B46" s="45" t="s">
        <v>139</v>
      </c>
      <c r="C46" s="60" t="s">
        <v>144</v>
      </c>
      <c r="D46" s="54" t="s">
        <v>145</v>
      </c>
      <c r="E46" s="61"/>
      <c r="F46" s="61"/>
      <c r="G46" s="37"/>
      <c r="H46" s="38">
        <f t="shared" si="0"/>
        <v>0</v>
      </c>
      <c r="I46" s="62"/>
      <c r="J46" s="62"/>
    </row>
    <row r="47" spans="1:10" ht="13.8" hidden="1" x14ac:dyDescent="0.25">
      <c r="A47" s="2">
        <v>1</v>
      </c>
      <c r="B47" s="45" t="s">
        <v>139</v>
      </c>
      <c r="C47" s="60" t="s">
        <v>146</v>
      </c>
      <c r="D47" s="54" t="s">
        <v>147</v>
      </c>
      <c r="E47" s="61"/>
      <c r="F47" s="61"/>
      <c r="G47" s="37"/>
      <c r="H47" s="38">
        <f t="shared" si="0"/>
        <v>0</v>
      </c>
      <c r="I47" s="62"/>
      <c r="J47" s="62"/>
    </row>
    <row r="48" spans="1:10" ht="13.8" x14ac:dyDescent="0.25">
      <c r="A48" s="2">
        <v>1</v>
      </c>
      <c r="B48" s="45" t="s">
        <v>148</v>
      </c>
      <c r="C48" s="60" t="s">
        <v>149</v>
      </c>
      <c r="D48" s="54" t="s">
        <v>150</v>
      </c>
      <c r="E48" s="61"/>
      <c r="F48" s="61"/>
      <c r="G48" s="37">
        <v>9500000</v>
      </c>
      <c r="H48" s="38">
        <f t="shared" si="0"/>
        <v>9500000</v>
      </c>
      <c r="I48" s="52"/>
      <c r="J48" s="52"/>
    </row>
    <row r="49" spans="1:10" ht="13.8" hidden="1" x14ac:dyDescent="0.25">
      <c r="A49" s="2">
        <v>1</v>
      </c>
      <c r="B49" s="45" t="s">
        <v>148</v>
      </c>
      <c r="C49" s="34" t="s">
        <v>153</v>
      </c>
      <c r="D49" s="50" t="s">
        <v>154</v>
      </c>
      <c r="E49" s="51"/>
      <c r="F49" s="51"/>
      <c r="G49" s="57"/>
      <c r="H49" s="38">
        <f t="shared" si="0"/>
        <v>0</v>
      </c>
      <c r="I49" s="53"/>
      <c r="J49" s="53"/>
    </row>
    <row r="50" spans="1:10" ht="13.8" hidden="1" x14ac:dyDescent="0.25">
      <c r="A50" s="2">
        <v>1</v>
      </c>
      <c r="B50" s="45" t="s">
        <v>148</v>
      </c>
      <c r="C50" s="34" t="s">
        <v>155</v>
      </c>
      <c r="D50" s="50" t="s">
        <v>156</v>
      </c>
      <c r="E50" s="51"/>
      <c r="F50" s="51"/>
      <c r="G50" s="57"/>
      <c r="H50" s="38">
        <f t="shared" si="0"/>
        <v>0</v>
      </c>
      <c r="I50" s="53"/>
      <c r="J50" s="53"/>
    </row>
    <row r="51" spans="1:10" ht="13.8" hidden="1" x14ac:dyDescent="0.25">
      <c r="A51" s="2">
        <v>1</v>
      </c>
      <c r="B51" s="45" t="s">
        <v>157</v>
      </c>
      <c r="C51" s="34" t="s">
        <v>158</v>
      </c>
      <c r="D51" s="50" t="s">
        <v>159</v>
      </c>
      <c r="E51" s="51"/>
      <c r="F51" s="51"/>
      <c r="G51" s="48"/>
      <c r="H51" s="38">
        <f t="shared" si="0"/>
        <v>0</v>
      </c>
      <c r="I51" s="53"/>
      <c r="J51" s="53"/>
    </row>
    <row r="52" spans="1:10" ht="13.8" hidden="1" x14ac:dyDescent="0.25">
      <c r="A52" s="2">
        <v>1</v>
      </c>
      <c r="B52" s="45" t="s">
        <v>157</v>
      </c>
      <c r="C52" s="34" t="s">
        <v>164</v>
      </c>
      <c r="D52" s="50" t="s">
        <v>165</v>
      </c>
      <c r="E52" s="51"/>
      <c r="F52" s="51"/>
      <c r="G52" s="48"/>
      <c r="H52" s="38">
        <f t="shared" si="0"/>
        <v>0</v>
      </c>
      <c r="I52" s="52"/>
      <c r="J52" s="52"/>
    </row>
    <row r="53" spans="1:10" ht="13.8" x14ac:dyDescent="0.25">
      <c r="A53" s="2">
        <v>1</v>
      </c>
      <c r="B53" s="45" t="s">
        <v>166</v>
      </c>
      <c r="C53" s="34" t="s">
        <v>167</v>
      </c>
      <c r="D53" s="54" t="s">
        <v>168</v>
      </c>
      <c r="E53" s="51"/>
      <c r="F53" s="51"/>
      <c r="G53" s="48">
        <v>15000000</v>
      </c>
      <c r="H53" s="38">
        <f t="shared" si="0"/>
        <v>15000000</v>
      </c>
      <c r="I53" s="52"/>
      <c r="J53" s="52"/>
    </row>
    <row r="54" spans="1:10" ht="13.8" hidden="1" x14ac:dyDescent="0.25">
      <c r="A54" s="2">
        <v>1</v>
      </c>
      <c r="B54" s="45" t="s">
        <v>54</v>
      </c>
      <c r="C54" s="34" t="s">
        <v>172</v>
      </c>
      <c r="D54" s="54" t="s">
        <v>173</v>
      </c>
      <c r="E54" s="51"/>
      <c r="F54" s="51"/>
      <c r="G54" s="48"/>
      <c r="H54" s="38">
        <f t="shared" si="0"/>
        <v>0</v>
      </c>
      <c r="I54" s="53"/>
      <c r="J54" s="53"/>
    </row>
    <row r="55" spans="1:10" ht="13.8" hidden="1" x14ac:dyDescent="0.25">
      <c r="A55" s="2">
        <v>1</v>
      </c>
      <c r="B55" s="45" t="s">
        <v>54</v>
      </c>
      <c r="C55" s="34" t="s">
        <v>174</v>
      </c>
      <c r="D55" s="54" t="s">
        <v>175</v>
      </c>
      <c r="E55" s="51"/>
      <c r="F55" s="51"/>
      <c r="G55" s="48"/>
      <c r="H55" s="38">
        <f t="shared" si="0"/>
        <v>0</v>
      </c>
      <c r="I55" s="53"/>
      <c r="J55" s="53"/>
    </row>
    <row r="56" spans="1:10" ht="26.4" hidden="1" x14ac:dyDescent="0.25">
      <c r="A56" s="2">
        <v>1</v>
      </c>
      <c r="B56" s="45" t="s">
        <v>166</v>
      </c>
      <c r="C56" s="34" t="s">
        <v>176</v>
      </c>
      <c r="D56" s="54" t="s">
        <v>177</v>
      </c>
      <c r="E56" s="51"/>
      <c r="F56" s="51"/>
      <c r="G56" s="48"/>
      <c r="H56" s="38">
        <f t="shared" si="0"/>
        <v>0</v>
      </c>
      <c r="I56" s="53"/>
      <c r="J56" s="53"/>
    </row>
    <row r="57" spans="1:10" ht="13.8" x14ac:dyDescent="0.25">
      <c r="A57" s="2">
        <v>1</v>
      </c>
      <c r="B57" s="45" t="s">
        <v>166</v>
      </c>
      <c r="C57" s="34" t="s">
        <v>180</v>
      </c>
      <c r="D57" s="54" t="s">
        <v>181</v>
      </c>
      <c r="E57" s="51"/>
      <c r="F57" s="51"/>
      <c r="G57" s="48">
        <v>8000000</v>
      </c>
      <c r="H57" s="38">
        <f t="shared" si="0"/>
        <v>8000000</v>
      </c>
      <c r="I57" s="53"/>
      <c r="J57" s="53"/>
    </row>
    <row r="58" spans="1:10" ht="26.4" x14ac:dyDescent="0.25">
      <c r="A58" s="2">
        <v>1</v>
      </c>
      <c r="B58" s="45" t="s">
        <v>166</v>
      </c>
      <c r="C58" s="34" t="s">
        <v>184</v>
      </c>
      <c r="D58" s="54" t="s">
        <v>185</v>
      </c>
      <c r="E58" s="51"/>
      <c r="F58" s="51"/>
      <c r="G58" s="48">
        <v>632800</v>
      </c>
      <c r="H58" s="38">
        <f t="shared" si="0"/>
        <v>632800</v>
      </c>
      <c r="I58" s="52"/>
      <c r="J58" s="52"/>
    </row>
    <row r="59" spans="1:10" ht="26.4" x14ac:dyDescent="0.25">
      <c r="A59" s="2">
        <v>1</v>
      </c>
      <c r="B59" s="45" t="s">
        <v>166</v>
      </c>
      <c r="C59" s="34" t="s">
        <v>186</v>
      </c>
      <c r="D59" s="54" t="s">
        <v>187</v>
      </c>
      <c r="E59" s="51"/>
      <c r="F59" s="51"/>
      <c r="G59" s="48">
        <v>572970</v>
      </c>
      <c r="H59" s="38">
        <f t="shared" si="0"/>
        <v>572970</v>
      </c>
      <c r="I59" s="52"/>
      <c r="J59" s="52"/>
    </row>
    <row r="60" spans="1:10" ht="26.4" hidden="1" x14ac:dyDescent="0.25">
      <c r="A60" s="2">
        <v>1</v>
      </c>
      <c r="B60" s="45" t="s">
        <v>166</v>
      </c>
      <c r="C60" s="34" t="s">
        <v>190</v>
      </c>
      <c r="D60" s="54" t="s">
        <v>798</v>
      </c>
      <c r="E60" s="51"/>
      <c r="F60" s="51"/>
      <c r="G60" s="48"/>
      <c r="H60" s="38">
        <f t="shared" si="0"/>
        <v>0</v>
      </c>
      <c r="I60" s="52"/>
      <c r="J60" s="52"/>
    </row>
    <row r="61" spans="1:10" ht="13.8" x14ac:dyDescent="0.25">
      <c r="A61" s="2">
        <v>1</v>
      </c>
      <c r="B61" s="45" t="s">
        <v>166</v>
      </c>
      <c r="C61" s="34" t="s">
        <v>194</v>
      </c>
      <c r="D61" s="50" t="s">
        <v>195</v>
      </c>
      <c r="E61" s="51"/>
      <c r="F61" s="51"/>
      <c r="G61" s="48">
        <v>10170</v>
      </c>
      <c r="H61" s="38">
        <f t="shared" si="0"/>
        <v>10170</v>
      </c>
      <c r="I61" s="53"/>
      <c r="J61" s="53"/>
    </row>
    <row r="62" spans="1:10" ht="13.8" hidden="1" x14ac:dyDescent="0.25">
      <c r="A62" s="2">
        <v>1</v>
      </c>
      <c r="B62" s="45" t="s">
        <v>198</v>
      </c>
      <c r="C62" s="34" t="s">
        <v>199</v>
      </c>
      <c r="D62" s="50" t="s">
        <v>200</v>
      </c>
      <c r="E62" s="51"/>
      <c r="F62" s="51"/>
      <c r="G62" s="57"/>
      <c r="H62" s="38">
        <f t="shared" si="0"/>
        <v>0</v>
      </c>
      <c r="I62" s="53"/>
      <c r="J62" s="53"/>
    </row>
    <row r="63" spans="1:10" ht="13.8" hidden="1" x14ac:dyDescent="0.25">
      <c r="A63" s="2">
        <v>1</v>
      </c>
      <c r="B63" s="45" t="s">
        <v>198</v>
      </c>
      <c r="C63" s="34" t="s">
        <v>201</v>
      </c>
      <c r="D63" s="50" t="s">
        <v>202</v>
      </c>
      <c r="E63" s="51"/>
      <c r="F63" s="51"/>
      <c r="G63" s="48"/>
      <c r="H63" s="38">
        <f t="shared" si="0"/>
        <v>0</v>
      </c>
      <c r="I63" s="53"/>
      <c r="J63" s="53"/>
    </row>
    <row r="64" spans="1:10" ht="13.8" hidden="1" x14ac:dyDescent="0.25">
      <c r="A64" s="2">
        <v>1</v>
      </c>
      <c r="B64" s="45" t="s">
        <v>198</v>
      </c>
      <c r="C64" s="34" t="s">
        <v>203</v>
      </c>
      <c r="D64" s="50" t="s">
        <v>204</v>
      </c>
      <c r="E64" s="51"/>
      <c r="F64" s="51"/>
      <c r="G64" s="48"/>
      <c r="H64" s="38">
        <f t="shared" si="0"/>
        <v>0</v>
      </c>
      <c r="I64" s="53"/>
      <c r="J64" s="53"/>
    </row>
    <row r="65" spans="1:10" ht="13.8" x14ac:dyDescent="0.25">
      <c r="A65" s="2">
        <v>1</v>
      </c>
      <c r="B65" s="45" t="s">
        <v>198</v>
      </c>
      <c r="C65" s="34" t="s">
        <v>205</v>
      </c>
      <c r="D65" s="50" t="s">
        <v>206</v>
      </c>
      <c r="E65" s="51"/>
      <c r="F65" s="51"/>
      <c r="G65" s="48">
        <v>375000</v>
      </c>
      <c r="H65" s="38">
        <f t="shared" si="0"/>
        <v>375000</v>
      </c>
      <c r="I65" s="52"/>
      <c r="J65" s="52"/>
    </row>
    <row r="66" spans="1:10" ht="13.8" hidden="1" x14ac:dyDescent="0.25">
      <c r="A66" s="2">
        <v>1</v>
      </c>
      <c r="B66" s="45" t="s">
        <v>207</v>
      </c>
      <c r="C66" s="34" t="s">
        <v>208</v>
      </c>
      <c r="D66" s="50" t="s">
        <v>209</v>
      </c>
      <c r="E66" s="51"/>
      <c r="F66" s="51"/>
      <c r="G66" s="57"/>
      <c r="H66" s="38">
        <f t="shared" si="0"/>
        <v>0</v>
      </c>
      <c r="I66" s="53"/>
      <c r="J66" s="53"/>
    </row>
    <row r="67" spans="1:10" ht="13.8" hidden="1" x14ac:dyDescent="0.25">
      <c r="A67" s="2">
        <v>1</v>
      </c>
      <c r="B67" s="45" t="s">
        <v>207</v>
      </c>
      <c r="C67" s="34" t="s">
        <v>210</v>
      </c>
      <c r="D67" s="50" t="s">
        <v>211</v>
      </c>
      <c r="E67" s="51"/>
      <c r="F67" s="51"/>
      <c r="G67" s="57"/>
      <c r="H67" s="38">
        <f t="shared" si="0"/>
        <v>0</v>
      </c>
      <c r="I67" s="53"/>
      <c r="J67" s="53"/>
    </row>
    <row r="68" spans="1:10" ht="13.8" hidden="1" x14ac:dyDescent="0.25">
      <c r="A68" s="2">
        <v>1</v>
      </c>
      <c r="B68" s="45" t="s">
        <v>207</v>
      </c>
      <c r="C68" s="34" t="s">
        <v>212</v>
      </c>
      <c r="D68" s="50" t="s">
        <v>213</v>
      </c>
      <c r="E68" s="51"/>
      <c r="F68" s="51"/>
      <c r="G68" s="57"/>
      <c r="H68" s="38">
        <f t="shared" si="0"/>
        <v>0</v>
      </c>
      <c r="I68" s="53"/>
      <c r="J68" s="53"/>
    </row>
    <row r="69" spans="1:10" ht="13.8" hidden="1" x14ac:dyDescent="0.25">
      <c r="A69" s="2">
        <v>1</v>
      </c>
      <c r="B69" s="45" t="s">
        <v>207</v>
      </c>
      <c r="C69" s="34" t="s">
        <v>214</v>
      </c>
      <c r="D69" s="50" t="s">
        <v>215</v>
      </c>
      <c r="E69" s="51"/>
      <c r="F69" s="51"/>
      <c r="G69" s="57"/>
      <c r="H69" s="38">
        <f t="shared" si="0"/>
        <v>0</v>
      </c>
      <c r="I69" s="53"/>
      <c r="J69" s="53"/>
    </row>
    <row r="70" spans="1:10" ht="13.8" x14ac:dyDescent="0.25">
      <c r="A70" s="2">
        <v>1</v>
      </c>
      <c r="B70" s="45" t="s">
        <v>207</v>
      </c>
      <c r="C70" s="34" t="s">
        <v>216</v>
      </c>
      <c r="D70" s="50" t="s">
        <v>217</v>
      </c>
      <c r="E70" s="51"/>
      <c r="F70" s="51"/>
      <c r="G70" s="48">
        <v>600000</v>
      </c>
      <c r="H70" s="38">
        <f t="shared" si="0"/>
        <v>600000</v>
      </c>
      <c r="I70" s="52"/>
      <c r="J70" s="52"/>
    </row>
    <row r="71" spans="1:10" ht="13.8" hidden="1" x14ac:dyDescent="0.25">
      <c r="A71" s="2"/>
      <c r="B71" s="45" t="s">
        <v>207</v>
      </c>
      <c r="C71" s="34" t="s">
        <v>218</v>
      </c>
      <c r="D71" s="50" t="s">
        <v>219</v>
      </c>
      <c r="E71" s="51"/>
      <c r="F71" s="51"/>
      <c r="G71" s="48"/>
      <c r="H71" s="38">
        <f t="shared" ref="H71:H134" si="1">+E71+F71+G71</f>
        <v>0</v>
      </c>
      <c r="I71" s="53"/>
      <c r="J71" s="53"/>
    </row>
    <row r="72" spans="1:10" ht="13.8" x14ac:dyDescent="0.25">
      <c r="A72" s="2">
        <v>2</v>
      </c>
      <c r="B72" s="2" t="s">
        <v>220</v>
      </c>
      <c r="C72" s="34" t="s">
        <v>221</v>
      </c>
      <c r="D72" s="50" t="s">
        <v>222</v>
      </c>
      <c r="E72" s="51"/>
      <c r="F72" s="51"/>
      <c r="G72" s="48">
        <v>6000000</v>
      </c>
      <c r="H72" s="38">
        <f t="shared" si="1"/>
        <v>6000000</v>
      </c>
      <c r="I72" s="52"/>
      <c r="J72" s="52"/>
    </row>
    <row r="73" spans="1:10" ht="13.8" x14ac:dyDescent="0.25">
      <c r="A73" s="2">
        <v>2</v>
      </c>
      <c r="B73" s="2" t="s">
        <v>220</v>
      </c>
      <c r="C73" s="34" t="s">
        <v>223</v>
      </c>
      <c r="D73" s="50" t="s">
        <v>224</v>
      </c>
      <c r="E73" s="51"/>
      <c r="F73" s="51"/>
      <c r="G73" s="48">
        <v>500000</v>
      </c>
      <c r="H73" s="38">
        <f t="shared" si="1"/>
        <v>500000</v>
      </c>
      <c r="I73" s="53"/>
      <c r="J73" s="53"/>
    </row>
    <row r="74" spans="1:10" ht="13.8" hidden="1" x14ac:dyDescent="0.25">
      <c r="A74" s="2">
        <v>2</v>
      </c>
      <c r="B74" s="2" t="s">
        <v>220</v>
      </c>
      <c r="C74" s="34" t="s">
        <v>225</v>
      </c>
      <c r="D74" s="50" t="s">
        <v>226</v>
      </c>
      <c r="E74" s="51"/>
      <c r="F74" s="51"/>
      <c r="G74" s="48"/>
      <c r="H74" s="38">
        <f t="shared" si="1"/>
        <v>0</v>
      </c>
      <c r="I74" s="53"/>
      <c r="J74" s="53"/>
    </row>
    <row r="75" spans="1:10" ht="13.8" x14ac:dyDescent="0.25">
      <c r="A75" s="2">
        <v>2</v>
      </c>
      <c r="B75" s="2" t="s">
        <v>220</v>
      </c>
      <c r="C75" s="34" t="s">
        <v>227</v>
      </c>
      <c r="D75" s="50" t="s">
        <v>228</v>
      </c>
      <c r="E75" s="51"/>
      <c r="F75" s="51"/>
      <c r="G75" s="48">
        <v>500000</v>
      </c>
      <c r="H75" s="38">
        <f t="shared" si="1"/>
        <v>500000</v>
      </c>
      <c r="I75" s="53"/>
      <c r="J75" s="53"/>
    </row>
    <row r="76" spans="1:10" ht="13.8" hidden="1" x14ac:dyDescent="0.25">
      <c r="A76" s="2">
        <v>2</v>
      </c>
      <c r="B76" s="2" t="s">
        <v>220</v>
      </c>
      <c r="C76" s="34" t="s">
        <v>229</v>
      </c>
      <c r="D76" s="50" t="s">
        <v>230</v>
      </c>
      <c r="E76" s="51"/>
      <c r="F76" s="51"/>
      <c r="G76" s="48"/>
      <c r="H76" s="38">
        <f t="shared" si="1"/>
        <v>0</v>
      </c>
      <c r="I76" s="52"/>
      <c r="J76" s="52"/>
    </row>
    <row r="77" spans="1:10" ht="13.8" hidden="1" x14ac:dyDescent="0.25">
      <c r="A77" s="2">
        <v>2</v>
      </c>
      <c r="B77" s="2" t="s">
        <v>231</v>
      </c>
      <c r="C77" s="34" t="s">
        <v>232</v>
      </c>
      <c r="D77" s="50" t="s">
        <v>233</v>
      </c>
      <c r="E77" s="51"/>
      <c r="F77" s="51"/>
      <c r="G77" s="57"/>
      <c r="H77" s="38">
        <f t="shared" si="1"/>
        <v>0</v>
      </c>
      <c r="I77" s="53"/>
      <c r="J77" s="53"/>
    </row>
    <row r="78" spans="1:10" ht="13.8" hidden="1" x14ac:dyDescent="0.25">
      <c r="A78" s="2">
        <v>2</v>
      </c>
      <c r="B78" s="2" t="s">
        <v>231</v>
      </c>
      <c r="C78" s="34" t="s">
        <v>234</v>
      </c>
      <c r="D78" s="50" t="s">
        <v>235</v>
      </c>
      <c r="E78" s="51"/>
      <c r="F78" s="51"/>
      <c r="G78" s="48"/>
      <c r="H78" s="38">
        <f t="shared" si="1"/>
        <v>0</v>
      </c>
      <c r="I78" s="53"/>
      <c r="J78" s="53"/>
    </row>
    <row r="79" spans="1:10" ht="13.8" hidden="1" x14ac:dyDescent="0.25">
      <c r="A79" s="2">
        <v>2</v>
      </c>
      <c r="B79" s="2" t="s">
        <v>231</v>
      </c>
      <c r="C79" s="34" t="s">
        <v>238</v>
      </c>
      <c r="D79" s="50" t="s">
        <v>239</v>
      </c>
      <c r="E79" s="51"/>
      <c r="F79" s="51"/>
      <c r="G79" s="48"/>
      <c r="H79" s="38">
        <f t="shared" si="1"/>
        <v>0</v>
      </c>
      <c r="I79" s="53"/>
      <c r="J79" s="53"/>
    </row>
    <row r="80" spans="1:10" ht="13.8" hidden="1" x14ac:dyDescent="0.25">
      <c r="A80" s="2">
        <v>2</v>
      </c>
      <c r="B80" s="2" t="s">
        <v>231</v>
      </c>
      <c r="C80" s="34" t="s">
        <v>241</v>
      </c>
      <c r="D80" s="50" t="s">
        <v>242</v>
      </c>
      <c r="E80" s="51"/>
      <c r="F80" s="51"/>
      <c r="G80" s="57"/>
      <c r="H80" s="38">
        <f t="shared" si="1"/>
        <v>0</v>
      </c>
      <c r="I80" s="53"/>
      <c r="J80" s="53"/>
    </row>
    <row r="81" spans="1:10" ht="13.8" hidden="1" x14ac:dyDescent="0.25">
      <c r="A81" s="2">
        <v>2</v>
      </c>
      <c r="B81" s="2" t="s">
        <v>243</v>
      </c>
      <c r="C81" s="34" t="s">
        <v>244</v>
      </c>
      <c r="D81" s="50" t="s">
        <v>245</v>
      </c>
      <c r="E81" s="51"/>
      <c r="F81" s="51"/>
      <c r="G81" s="48"/>
      <c r="H81" s="38">
        <f t="shared" si="1"/>
        <v>0</v>
      </c>
      <c r="I81" s="62"/>
      <c r="J81" s="62"/>
    </row>
    <row r="82" spans="1:10" ht="13.8" hidden="1" x14ac:dyDescent="0.25">
      <c r="A82" s="2">
        <v>2</v>
      </c>
      <c r="B82" s="2" t="s">
        <v>243</v>
      </c>
      <c r="C82" s="34" t="s">
        <v>246</v>
      </c>
      <c r="D82" s="50" t="s">
        <v>247</v>
      </c>
      <c r="E82" s="51"/>
      <c r="F82" s="51"/>
      <c r="G82" s="48"/>
      <c r="H82" s="38">
        <f t="shared" si="1"/>
        <v>0</v>
      </c>
      <c r="I82" s="62"/>
      <c r="J82" s="62"/>
    </row>
    <row r="83" spans="1:10" ht="13.8" hidden="1" x14ac:dyDescent="0.25">
      <c r="A83" s="2">
        <v>2</v>
      </c>
      <c r="B83" s="2" t="s">
        <v>243</v>
      </c>
      <c r="C83" s="34" t="s">
        <v>248</v>
      </c>
      <c r="D83" s="50" t="s">
        <v>249</v>
      </c>
      <c r="E83" s="51"/>
      <c r="F83" s="51"/>
      <c r="G83" s="48"/>
      <c r="H83" s="38">
        <f t="shared" si="1"/>
        <v>0</v>
      </c>
      <c r="I83" s="62"/>
      <c r="J83" s="62"/>
    </row>
    <row r="84" spans="1:10" ht="26.4" hidden="1" x14ac:dyDescent="0.25">
      <c r="A84" s="2">
        <v>2</v>
      </c>
      <c r="B84" s="2" t="s">
        <v>243</v>
      </c>
      <c r="C84" s="34" t="s">
        <v>250</v>
      </c>
      <c r="D84" s="54" t="s">
        <v>251</v>
      </c>
      <c r="E84" s="51"/>
      <c r="F84" s="51"/>
      <c r="G84" s="48"/>
      <c r="H84" s="38">
        <f t="shared" si="1"/>
        <v>0</v>
      </c>
      <c r="I84" s="62"/>
      <c r="J84" s="62"/>
    </row>
    <row r="85" spans="1:10" ht="13.8" hidden="1" x14ac:dyDescent="0.25">
      <c r="A85" s="2">
        <v>2</v>
      </c>
      <c r="B85" s="2" t="s">
        <v>243</v>
      </c>
      <c r="C85" s="34" t="s">
        <v>253</v>
      </c>
      <c r="D85" s="54" t="s">
        <v>254</v>
      </c>
      <c r="E85" s="51"/>
      <c r="F85" s="51"/>
      <c r="G85" s="48"/>
      <c r="H85" s="38">
        <f t="shared" si="1"/>
        <v>0</v>
      </c>
      <c r="I85" s="62"/>
      <c r="J85" s="62"/>
    </row>
    <row r="86" spans="1:10" ht="13.8" hidden="1" x14ac:dyDescent="0.25">
      <c r="A86" s="2">
        <v>2</v>
      </c>
      <c r="B86" s="2" t="s">
        <v>243</v>
      </c>
      <c r="C86" s="34" t="s">
        <v>255</v>
      </c>
      <c r="D86" s="54" t="s">
        <v>256</v>
      </c>
      <c r="E86" s="51"/>
      <c r="F86" s="51"/>
      <c r="G86" s="48"/>
      <c r="H86" s="38">
        <f t="shared" si="1"/>
        <v>0</v>
      </c>
      <c r="I86" s="62"/>
      <c r="J86" s="62"/>
    </row>
    <row r="87" spans="1:10" ht="26.4" hidden="1" x14ac:dyDescent="0.25">
      <c r="A87" s="2">
        <v>2</v>
      </c>
      <c r="B87" s="2" t="s">
        <v>243</v>
      </c>
      <c r="C87" s="34" t="s">
        <v>257</v>
      </c>
      <c r="D87" s="54" t="s">
        <v>258</v>
      </c>
      <c r="E87" s="51"/>
      <c r="F87" s="51"/>
      <c r="G87" s="48"/>
      <c r="H87" s="38">
        <f t="shared" si="1"/>
        <v>0</v>
      </c>
      <c r="I87" s="62"/>
      <c r="J87" s="62"/>
    </row>
    <row r="88" spans="1:10" ht="13.8" hidden="1" x14ac:dyDescent="0.25">
      <c r="A88" s="2">
        <v>2</v>
      </c>
      <c r="B88" s="2" t="s">
        <v>259</v>
      </c>
      <c r="C88" s="34" t="s">
        <v>260</v>
      </c>
      <c r="D88" s="50" t="s">
        <v>261</v>
      </c>
      <c r="E88" s="51"/>
      <c r="F88" s="51"/>
      <c r="G88" s="48"/>
      <c r="H88" s="38">
        <f t="shared" si="1"/>
        <v>0</v>
      </c>
      <c r="I88" s="52"/>
      <c r="J88" s="52"/>
    </row>
    <row r="89" spans="1:10" ht="13.8" x14ac:dyDescent="0.25">
      <c r="A89" s="2">
        <v>2</v>
      </c>
      <c r="B89" s="2" t="s">
        <v>259</v>
      </c>
      <c r="C89" s="34" t="s">
        <v>263</v>
      </c>
      <c r="D89" s="50" t="s">
        <v>264</v>
      </c>
      <c r="E89" s="51"/>
      <c r="F89" s="51"/>
      <c r="G89" s="48">
        <v>1000000</v>
      </c>
      <c r="H89" s="38">
        <f t="shared" si="1"/>
        <v>1000000</v>
      </c>
      <c r="I89" s="53"/>
      <c r="J89" s="53"/>
    </row>
    <row r="90" spans="1:10" ht="13.8" hidden="1" x14ac:dyDescent="0.25">
      <c r="A90" s="2">
        <v>2</v>
      </c>
      <c r="B90" s="2" t="s">
        <v>267</v>
      </c>
      <c r="C90" s="34" t="s">
        <v>268</v>
      </c>
      <c r="D90" s="50" t="s">
        <v>269</v>
      </c>
      <c r="E90" s="51"/>
      <c r="F90" s="51"/>
      <c r="G90" s="57"/>
      <c r="H90" s="38">
        <f t="shared" si="1"/>
        <v>0</v>
      </c>
      <c r="I90" s="62"/>
      <c r="J90" s="62"/>
    </row>
    <row r="91" spans="1:10" ht="13.8" hidden="1" x14ac:dyDescent="0.25">
      <c r="A91" s="2">
        <v>2</v>
      </c>
      <c r="B91" s="2" t="s">
        <v>267</v>
      </c>
      <c r="C91" s="34" t="s">
        <v>270</v>
      </c>
      <c r="D91" s="50" t="s">
        <v>271</v>
      </c>
      <c r="E91" s="51"/>
      <c r="F91" s="51"/>
      <c r="G91" s="57"/>
      <c r="H91" s="38">
        <f t="shared" si="1"/>
        <v>0</v>
      </c>
      <c r="I91" s="62"/>
      <c r="J91" s="62"/>
    </row>
    <row r="92" spans="1:10" ht="13.8" hidden="1" x14ac:dyDescent="0.25">
      <c r="A92" s="2">
        <v>2</v>
      </c>
      <c r="B92" s="2" t="s">
        <v>267</v>
      </c>
      <c r="C92" s="34" t="s">
        <v>272</v>
      </c>
      <c r="D92" s="50" t="s">
        <v>273</v>
      </c>
      <c r="E92" s="51"/>
      <c r="F92" s="51"/>
      <c r="G92" s="57"/>
      <c r="H92" s="38">
        <f t="shared" si="1"/>
        <v>0</v>
      </c>
      <c r="I92" s="62"/>
      <c r="J92" s="62"/>
    </row>
    <row r="93" spans="1:10" ht="13.8" hidden="1" x14ac:dyDescent="0.25">
      <c r="A93" s="2">
        <v>2</v>
      </c>
      <c r="B93" s="2" t="s">
        <v>267</v>
      </c>
      <c r="C93" s="34" t="s">
        <v>274</v>
      </c>
      <c r="D93" s="50" t="s">
        <v>275</v>
      </c>
      <c r="E93" s="51"/>
      <c r="F93" s="51"/>
      <c r="G93" s="57"/>
      <c r="H93" s="38">
        <f t="shared" si="1"/>
        <v>0</v>
      </c>
      <c r="I93" s="62"/>
      <c r="J93" s="62"/>
    </row>
    <row r="94" spans="1:10" ht="13.8" x14ac:dyDescent="0.25">
      <c r="A94" s="2">
        <v>2</v>
      </c>
      <c r="B94" s="2" t="s">
        <v>276</v>
      </c>
      <c r="C94" s="34" t="s">
        <v>277</v>
      </c>
      <c r="D94" s="50" t="s">
        <v>278</v>
      </c>
      <c r="E94" s="51"/>
      <c r="F94" s="51"/>
      <c r="G94" s="48">
        <v>1000000</v>
      </c>
      <c r="H94" s="38">
        <f t="shared" si="1"/>
        <v>1000000</v>
      </c>
      <c r="I94" s="53"/>
      <c r="J94" s="53"/>
    </row>
    <row r="95" spans="1:10" ht="26.4" hidden="1" x14ac:dyDescent="0.25">
      <c r="A95" s="2">
        <v>2</v>
      </c>
      <c r="B95" s="2" t="s">
        <v>276</v>
      </c>
      <c r="C95" s="34" t="s">
        <v>281</v>
      </c>
      <c r="D95" s="54" t="s">
        <v>282</v>
      </c>
      <c r="E95" s="51"/>
      <c r="F95" s="51"/>
      <c r="G95" s="48"/>
      <c r="H95" s="38">
        <f t="shared" si="1"/>
        <v>0</v>
      </c>
      <c r="I95" s="53"/>
      <c r="J95" s="53"/>
    </row>
    <row r="96" spans="1:10" ht="13.8" x14ac:dyDescent="0.25">
      <c r="A96" s="2">
        <v>2</v>
      </c>
      <c r="B96" s="2" t="s">
        <v>276</v>
      </c>
      <c r="C96" s="34" t="s">
        <v>283</v>
      </c>
      <c r="D96" s="50" t="s">
        <v>284</v>
      </c>
      <c r="E96" s="51"/>
      <c r="F96" s="51"/>
      <c r="G96" s="48">
        <v>700000</v>
      </c>
      <c r="H96" s="38">
        <f t="shared" si="1"/>
        <v>700000</v>
      </c>
      <c r="I96" s="53"/>
      <c r="J96" s="53"/>
    </row>
    <row r="97" spans="1:10" ht="13.8" x14ac:dyDescent="0.25">
      <c r="A97" s="2">
        <v>2</v>
      </c>
      <c r="B97" s="2" t="s">
        <v>276</v>
      </c>
      <c r="C97" s="34" t="s">
        <v>287</v>
      </c>
      <c r="D97" s="50" t="s">
        <v>288</v>
      </c>
      <c r="E97" s="51"/>
      <c r="F97" s="51"/>
      <c r="G97" s="48">
        <v>500000</v>
      </c>
      <c r="H97" s="38">
        <f t="shared" si="1"/>
        <v>500000</v>
      </c>
      <c r="I97" s="53"/>
      <c r="J97" s="53"/>
    </row>
    <row r="98" spans="1:10" ht="13.8" x14ac:dyDescent="0.25">
      <c r="A98" s="2">
        <v>2</v>
      </c>
      <c r="B98" s="2" t="s">
        <v>276</v>
      </c>
      <c r="C98" s="34" t="s">
        <v>289</v>
      </c>
      <c r="D98" s="50" t="s">
        <v>290</v>
      </c>
      <c r="E98" s="51"/>
      <c r="F98" s="51"/>
      <c r="G98" s="48">
        <v>2500000</v>
      </c>
      <c r="H98" s="38">
        <f t="shared" si="1"/>
        <v>2500000</v>
      </c>
      <c r="I98" s="53"/>
      <c r="J98" s="53"/>
    </row>
    <row r="99" spans="1:10" ht="13.8" hidden="1" x14ac:dyDescent="0.25">
      <c r="A99" s="2">
        <v>2</v>
      </c>
      <c r="B99" s="2" t="s">
        <v>276</v>
      </c>
      <c r="C99" s="34" t="s">
        <v>293</v>
      </c>
      <c r="D99" s="50" t="s">
        <v>294</v>
      </c>
      <c r="E99" s="51"/>
      <c r="F99" s="51"/>
      <c r="G99" s="48"/>
      <c r="H99" s="38">
        <f t="shared" si="1"/>
        <v>0</v>
      </c>
      <c r="I99" s="52"/>
      <c r="J99" s="52"/>
    </row>
    <row r="100" spans="1:10" ht="13.8" hidden="1" x14ac:dyDescent="0.25">
      <c r="A100" s="2">
        <v>2</v>
      </c>
      <c r="B100" s="2" t="s">
        <v>276</v>
      </c>
      <c r="C100" s="34" t="s">
        <v>295</v>
      </c>
      <c r="D100" s="50" t="s">
        <v>296</v>
      </c>
      <c r="E100" s="51"/>
      <c r="F100" s="51"/>
      <c r="G100" s="48"/>
      <c r="H100" s="38">
        <f t="shared" si="1"/>
        <v>0</v>
      </c>
      <c r="I100" s="53"/>
      <c r="J100" s="53"/>
    </row>
    <row r="101" spans="1:10" ht="13.8" hidden="1" x14ac:dyDescent="0.25">
      <c r="A101" s="2">
        <v>2</v>
      </c>
      <c r="B101" s="2" t="s">
        <v>276</v>
      </c>
      <c r="C101" s="34" t="s">
        <v>298</v>
      </c>
      <c r="D101" s="50" t="s">
        <v>299</v>
      </c>
      <c r="E101" s="51"/>
      <c r="F101" s="51"/>
      <c r="G101" s="48"/>
      <c r="H101" s="38">
        <f t="shared" si="1"/>
        <v>0</v>
      </c>
      <c r="I101" s="53"/>
      <c r="J101" s="53"/>
    </row>
    <row r="102" spans="1:10" ht="13.8" hidden="1" x14ac:dyDescent="0.25">
      <c r="A102" s="2">
        <v>3</v>
      </c>
      <c r="B102" s="2" t="s">
        <v>300</v>
      </c>
      <c r="C102" s="34" t="s">
        <v>301</v>
      </c>
      <c r="D102" s="50" t="s">
        <v>302</v>
      </c>
      <c r="E102" s="51"/>
      <c r="F102" s="51"/>
      <c r="G102" s="57"/>
      <c r="H102" s="38">
        <f t="shared" si="1"/>
        <v>0</v>
      </c>
      <c r="I102" s="53"/>
      <c r="J102" s="53"/>
    </row>
    <row r="103" spans="1:10" ht="13.8" hidden="1" x14ac:dyDescent="0.25">
      <c r="A103" s="2">
        <v>3</v>
      </c>
      <c r="B103" s="2" t="s">
        <v>300</v>
      </c>
      <c r="C103" s="34" t="s">
        <v>303</v>
      </c>
      <c r="D103" s="50" t="s">
        <v>304</v>
      </c>
      <c r="E103" s="51"/>
      <c r="F103" s="51"/>
      <c r="G103" s="57"/>
      <c r="H103" s="38">
        <f t="shared" si="1"/>
        <v>0</v>
      </c>
      <c r="I103" s="53"/>
      <c r="J103" s="53"/>
    </row>
    <row r="104" spans="1:10" ht="13.8" hidden="1" x14ac:dyDescent="0.25">
      <c r="A104" s="2">
        <v>3</v>
      </c>
      <c r="B104" s="2" t="s">
        <v>300</v>
      </c>
      <c r="C104" s="34" t="s">
        <v>305</v>
      </c>
      <c r="D104" s="50" t="s">
        <v>306</v>
      </c>
      <c r="E104" s="51"/>
      <c r="F104" s="51"/>
      <c r="G104" s="57"/>
      <c r="H104" s="38">
        <f t="shared" si="1"/>
        <v>0</v>
      </c>
      <c r="I104" s="53"/>
      <c r="J104" s="53"/>
    </row>
    <row r="105" spans="1:10" ht="13.8" hidden="1" x14ac:dyDescent="0.25">
      <c r="A105" s="2">
        <v>3</v>
      </c>
      <c r="B105" s="2" t="s">
        <v>300</v>
      </c>
      <c r="C105" s="34" t="s">
        <v>307</v>
      </c>
      <c r="D105" s="50" t="s">
        <v>308</v>
      </c>
      <c r="E105" s="51"/>
      <c r="F105" s="51"/>
      <c r="G105" s="57"/>
      <c r="H105" s="38">
        <f t="shared" si="1"/>
        <v>0</v>
      </c>
      <c r="I105" s="53"/>
      <c r="J105" s="53"/>
    </row>
    <row r="106" spans="1:10" ht="13.8" hidden="1" x14ac:dyDescent="0.25">
      <c r="A106" s="2">
        <v>3</v>
      </c>
      <c r="B106" s="2" t="s">
        <v>309</v>
      </c>
      <c r="C106" s="34" t="s">
        <v>310</v>
      </c>
      <c r="D106" s="50" t="s">
        <v>311</v>
      </c>
      <c r="E106" s="51"/>
      <c r="F106" s="51"/>
      <c r="G106" s="57"/>
      <c r="H106" s="38">
        <f t="shared" si="1"/>
        <v>0</v>
      </c>
      <c r="I106" s="53"/>
      <c r="J106" s="53"/>
    </row>
    <row r="107" spans="1:10" ht="13.8" hidden="1" x14ac:dyDescent="0.25">
      <c r="A107" s="2">
        <v>3</v>
      </c>
      <c r="B107" s="2" t="s">
        <v>309</v>
      </c>
      <c r="C107" s="34" t="s">
        <v>312</v>
      </c>
      <c r="D107" s="50" t="s">
        <v>313</v>
      </c>
      <c r="E107" s="51"/>
      <c r="F107" s="51"/>
      <c r="G107" s="57"/>
      <c r="H107" s="38">
        <f t="shared" si="1"/>
        <v>0</v>
      </c>
      <c r="I107" s="53"/>
      <c r="J107" s="53"/>
    </row>
    <row r="108" spans="1:10" ht="13.8" hidden="1" x14ac:dyDescent="0.25">
      <c r="A108" s="2">
        <v>3</v>
      </c>
      <c r="B108" s="2" t="s">
        <v>309</v>
      </c>
      <c r="C108" s="34" t="s">
        <v>314</v>
      </c>
      <c r="D108" s="50" t="s">
        <v>315</v>
      </c>
      <c r="E108" s="51"/>
      <c r="F108" s="51"/>
      <c r="G108" s="57"/>
      <c r="H108" s="38">
        <f t="shared" si="1"/>
        <v>0</v>
      </c>
      <c r="I108" s="53"/>
      <c r="J108" s="53"/>
    </row>
    <row r="109" spans="1:10" ht="13.8" hidden="1" x14ac:dyDescent="0.25">
      <c r="A109" s="2">
        <v>3</v>
      </c>
      <c r="B109" s="2" t="s">
        <v>309</v>
      </c>
      <c r="C109" s="34" t="s">
        <v>316</v>
      </c>
      <c r="D109" s="50" t="s">
        <v>317</v>
      </c>
      <c r="E109" s="51"/>
      <c r="F109" s="51"/>
      <c r="G109" s="57"/>
      <c r="H109" s="38">
        <f t="shared" si="1"/>
        <v>0</v>
      </c>
      <c r="I109" s="53"/>
      <c r="J109" s="53"/>
    </row>
    <row r="110" spans="1:10" ht="13.8" hidden="1" x14ac:dyDescent="0.25">
      <c r="A110" s="2">
        <v>3</v>
      </c>
      <c r="B110" s="2" t="s">
        <v>309</v>
      </c>
      <c r="C110" s="34" t="s">
        <v>318</v>
      </c>
      <c r="D110" s="50" t="s">
        <v>319</v>
      </c>
      <c r="E110" s="51"/>
      <c r="F110" s="51"/>
      <c r="G110" s="57"/>
      <c r="H110" s="38">
        <f t="shared" si="1"/>
        <v>0</v>
      </c>
      <c r="I110" s="53"/>
      <c r="J110" s="53"/>
    </row>
    <row r="111" spans="1:10" ht="13.8" hidden="1" x14ac:dyDescent="0.25">
      <c r="A111" s="2">
        <v>3</v>
      </c>
      <c r="B111" s="2" t="s">
        <v>309</v>
      </c>
      <c r="C111" s="34" t="s">
        <v>320</v>
      </c>
      <c r="D111" s="50" t="s">
        <v>321</v>
      </c>
      <c r="E111" s="51"/>
      <c r="F111" s="51"/>
      <c r="G111" s="57"/>
      <c r="H111" s="38">
        <f t="shared" si="1"/>
        <v>0</v>
      </c>
      <c r="I111" s="53"/>
      <c r="J111" s="53"/>
    </row>
    <row r="112" spans="1:10" ht="13.8" hidden="1" x14ac:dyDescent="0.25">
      <c r="A112" s="2">
        <v>3</v>
      </c>
      <c r="B112" s="2" t="s">
        <v>309</v>
      </c>
      <c r="C112" s="34" t="s">
        <v>322</v>
      </c>
      <c r="D112" s="50" t="s">
        <v>323</v>
      </c>
      <c r="E112" s="51"/>
      <c r="F112" s="51"/>
      <c r="G112" s="57"/>
      <c r="H112" s="38">
        <f t="shared" si="1"/>
        <v>0</v>
      </c>
      <c r="I112" s="53"/>
      <c r="J112" s="53"/>
    </row>
    <row r="113" spans="1:10" ht="13.8" hidden="1" x14ac:dyDescent="0.25">
      <c r="A113" s="2">
        <v>3</v>
      </c>
      <c r="B113" s="2" t="s">
        <v>309</v>
      </c>
      <c r="C113" s="34" t="s">
        <v>324</v>
      </c>
      <c r="D113" s="50" t="s">
        <v>325</v>
      </c>
      <c r="E113" s="51"/>
      <c r="F113" s="51"/>
      <c r="G113" s="57"/>
      <c r="H113" s="38">
        <f t="shared" si="1"/>
        <v>0</v>
      </c>
      <c r="I113" s="53"/>
      <c r="J113" s="53"/>
    </row>
    <row r="114" spans="1:10" ht="13.8" hidden="1" x14ac:dyDescent="0.25">
      <c r="A114" s="2">
        <v>3</v>
      </c>
      <c r="B114" s="2" t="s">
        <v>326</v>
      </c>
      <c r="C114" s="34" t="s">
        <v>327</v>
      </c>
      <c r="D114" s="50" t="s">
        <v>328</v>
      </c>
      <c r="E114" s="51"/>
      <c r="F114" s="51"/>
      <c r="G114" s="57"/>
      <c r="H114" s="38">
        <f t="shared" si="1"/>
        <v>0</v>
      </c>
      <c r="I114" s="53"/>
      <c r="J114" s="53"/>
    </row>
    <row r="115" spans="1:10" ht="13.8" hidden="1" x14ac:dyDescent="0.25">
      <c r="A115" s="2">
        <v>3</v>
      </c>
      <c r="B115" s="2" t="s">
        <v>326</v>
      </c>
      <c r="C115" s="34" t="s">
        <v>329</v>
      </c>
      <c r="D115" s="50" t="s">
        <v>330</v>
      </c>
      <c r="E115" s="51"/>
      <c r="F115" s="51"/>
      <c r="G115" s="57"/>
      <c r="H115" s="38">
        <f t="shared" si="1"/>
        <v>0</v>
      </c>
      <c r="I115" s="53"/>
      <c r="J115" s="53"/>
    </row>
    <row r="116" spans="1:10" ht="13.8" hidden="1" x14ac:dyDescent="0.25">
      <c r="A116" s="2">
        <v>3</v>
      </c>
      <c r="B116" s="2" t="s">
        <v>331</v>
      </c>
      <c r="C116" s="34" t="s">
        <v>332</v>
      </c>
      <c r="D116" s="50" t="s">
        <v>333</v>
      </c>
      <c r="E116" s="51"/>
      <c r="F116" s="51"/>
      <c r="G116" s="57"/>
      <c r="H116" s="38">
        <f t="shared" si="1"/>
        <v>0</v>
      </c>
      <c r="I116" s="53"/>
      <c r="J116" s="53"/>
    </row>
    <row r="117" spans="1:10" ht="13.8" hidden="1" x14ac:dyDescent="0.25">
      <c r="A117" s="2">
        <v>3</v>
      </c>
      <c r="B117" s="2" t="s">
        <v>331</v>
      </c>
      <c r="C117" s="34" t="s">
        <v>334</v>
      </c>
      <c r="D117" s="50" t="s">
        <v>335</v>
      </c>
      <c r="E117" s="51"/>
      <c r="F117" s="51"/>
      <c r="G117" s="57"/>
      <c r="H117" s="38">
        <f t="shared" si="1"/>
        <v>0</v>
      </c>
      <c r="I117" s="53"/>
      <c r="J117" s="53"/>
    </row>
    <row r="118" spans="1:10" ht="13.8" hidden="1" x14ac:dyDescent="0.25">
      <c r="A118" s="2">
        <v>3</v>
      </c>
      <c r="B118" s="2" t="s">
        <v>331</v>
      </c>
      <c r="C118" s="34" t="s">
        <v>336</v>
      </c>
      <c r="D118" s="50" t="s">
        <v>337</v>
      </c>
      <c r="E118" s="51"/>
      <c r="F118" s="51"/>
      <c r="G118" s="57"/>
      <c r="H118" s="38">
        <f t="shared" si="1"/>
        <v>0</v>
      </c>
      <c r="I118" s="53"/>
      <c r="J118" s="53"/>
    </row>
    <row r="119" spans="1:10" ht="13.8" hidden="1" x14ac:dyDescent="0.25">
      <c r="A119" s="2">
        <v>3</v>
      </c>
      <c r="B119" s="2" t="s">
        <v>331</v>
      </c>
      <c r="C119" s="34" t="s">
        <v>338</v>
      </c>
      <c r="D119" s="50" t="s">
        <v>339</v>
      </c>
      <c r="E119" s="51"/>
      <c r="F119" s="51"/>
      <c r="G119" s="57"/>
      <c r="H119" s="38">
        <f t="shared" si="1"/>
        <v>0</v>
      </c>
      <c r="I119" s="53"/>
      <c r="J119" s="53"/>
    </row>
    <row r="120" spans="1:10" ht="13.8" hidden="1" x14ac:dyDescent="0.25">
      <c r="A120" s="2">
        <v>3</v>
      </c>
      <c r="B120" s="2" t="s">
        <v>331</v>
      </c>
      <c r="C120" s="34" t="s">
        <v>340</v>
      </c>
      <c r="D120" s="50" t="s">
        <v>341</v>
      </c>
      <c r="E120" s="51"/>
      <c r="F120" s="51"/>
      <c r="G120" s="57"/>
      <c r="H120" s="38">
        <f t="shared" si="1"/>
        <v>0</v>
      </c>
      <c r="I120" s="53"/>
      <c r="J120" s="53"/>
    </row>
    <row r="121" spans="1:10" ht="13.8" hidden="1" x14ac:dyDescent="0.25">
      <c r="A121" s="2">
        <v>4</v>
      </c>
      <c r="B121" s="2" t="s">
        <v>342</v>
      </c>
      <c r="C121" s="34" t="s">
        <v>343</v>
      </c>
      <c r="D121" s="50" t="s">
        <v>344</v>
      </c>
      <c r="E121" s="51"/>
      <c r="F121" s="51"/>
      <c r="G121" s="57"/>
      <c r="H121" s="38">
        <f t="shared" si="1"/>
        <v>0</v>
      </c>
      <c r="I121" s="53"/>
      <c r="J121" s="53"/>
    </row>
    <row r="122" spans="1:10" ht="13.8" hidden="1" x14ac:dyDescent="0.25">
      <c r="A122" s="2">
        <v>4</v>
      </c>
      <c r="B122" s="2" t="s">
        <v>342</v>
      </c>
      <c r="C122" s="34" t="s">
        <v>345</v>
      </c>
      <c r="D122" s="50" t="s">
        <v>346</v>
      </c>
      <c r="E122" s="51"/>
      <c r="F122" s="51"/>
      <c r="G122" s="57"/>
      <c r="H122" s="38">
        <f t="shared" si="1"/>
        <v>0</v>
      </c>
      <c r="I122" s="53"/>
      <c r="J122" s="53"/>
    </row>
    <row r="123" spans="1:10" ht="13.8" hidden="1" x14ac:dyDescent="0.25">
      <c r="A123" s="2">
        <v>4</v>
      </c>
      <c r="B123" s="2" t="s">
        <v>342</v>
      </c>
      <c r="C123" s="34" t="s">
        <v>347</v>
      </c>
      <c r="D123" s="50" t="s">
        <v>348</v>
      </c>
      <c r="E123" s="51"/>
      <c r="F123" s="51"/>
      <c r="G123" s="57"/>
      <c r="H123" s="38">
        <f t="shared" si="1"/>
        <v>0</v>
      </c>
      <c r="I123" s="53"/>
      <c r="J123" s="53"/>
    </row>
    <row r="124" spans="1:10" ht="13.8" hidden="1" x14ac:dyDescent="0.25">
      <c r="A124" s="2">
        <v>4</v>
      </c>
      <c r="B124" s="2" t="s">
        <v>342</v>
      </c>
      <c r="C124" s="34" t="s">
        <v>349</v>
      </c>
      <c r="D124" s="50" t="s">
        <v>350</v>
      </c>
      <c r="E124" s="51"/>
      <c r="F124" s="51"/>
      <c r="G124" s="57"/>
      <c r="H124" s="38">
        <f t="shared" si="1"/>
        <v>0</v>
      </c>
      <c r="I124" s="53"/>
      <c r="J124" s="53"/>
    </row>
    <row r="125" spans="1:10" ht="13.8" hidden="1" x14ac:dyDescent="0.25">
      <c r="A125" s="2">
        <v>4</v>
      </c>
      <c r="B125" s="2" t="s">
        <v>342</v>
      </c>
      <c r="C125" s="34" t="s">
        <v>351</v>
      </c>
      <c r="D125" s="50" t="s">
        <v>352</v>
      </c>
      <c r="E125" s="51"/>
      <c r="F125" s="51"/>
      <c r="G125" s="57"/>
      <c r="H125" s="38">
        <f t="shared" si="1"/>
        <v>0</v>
      </c>
      <c r="I125" s="53"/>
      <c r="J125" s="53"/>
    </row>
    <row r="126" spans="1:10" ht="13.8" hidden="1" x14ac:dyDescent="0.25">
      <c r="A126" s="2">
        <v>4</v>
      </c>
      <c r="B126" s="2" t="s">
        <v>342</v>
      </c>
      <c r="C126" s="34" t="s">
        <v>353</v>
      </c>
      <c r="D126" s="50" t="s">
        <v>354</v>
      </c>
      <c r="E126" s="51"/>
      <c r="F126" s="51"/>
      <c r="G126" s="57"/>
      <c r="H126" s="38">
        <f t="shared" si="1"/>
        <v>0</v>
      </c>
      <c r="I126" s="53"/>
      <c r="J126" s="53"/>
    </row>
    <row r="127" spans="1:10" ht="13.8" hidden="1" x14ac:dyDescent="0.25">
      <c r="A127" s="2">
        <v>4</v>
      </c>
      <c r="B127" s="2" t="s">
        <v>342</v>
      </c>
      <c r="C127" s="34" t="s">
        <v>355</v>
      </c>
      <c r="D127" s="50" t="s">
        <v>356</v>
      </c>
      <c r="E127" s="51"/>
      <c r="F127" s="51"/>
      <c r="G127" s="57"/>
      <c r="H127" s="38">
        <f t="shared" si="1"/>
        <v>0</v>
      </c>
      <c r="I127" s="53"/>
      <c r="J127" s="53"/>
    </row>
    <row r="128" spans="1:10" ht="13.8" hidden="1" x14ac:dyDescent="0.25">
      <c r="A128" s="2">
        <v>4</v>
      </c>
      <c r="B128" s="2" t="s">
        <v>342</v>
      </c>
      <c r="C128" s="34" t="s">
        <v>357</v>
      </c>
      <c r="D128" s="50" t="s">
        <v>358</v>
      </c>
      <c r="E128" s="51"/>
      <c r="F128" s="51"/>
      <c r="G128" s="57"/>
      <c r="H128" s="38">
        <f t="shared" si="1"/>
        <v>0</v>
      </c>
      <c r="I128" s="53"/>
      <c r="J128" s="53"/>
    </row>
    <row r="129" spans="1:10" ht="13.8" hidden="1" x14ac:dyDescent="0.25">
      <c r="A129" s="2">
        <v>4</v>
      </c>
      <c r="B129" s="2" t="s">
        <v>359</v>
      </c>
      <c r="C129" s="34" t="s">
        <v>360</v>
      </c>
      <c r="D129" s="50" t="s">
        <v>361</v>
      </c>
      <c r="E129" s="51"/>
      <c r="F129" s="51"/>
      <c r="G129" s="57"/>
      <c r="H129" s="38">
        <f t="shared" si="1"/>
        <v>0</v>
      </c>
      <c r="I129" s="53"/>
      <c r="J129" s="53"/>
    </row>
    <row r="130" spans="1:10" ht="13.8" hidden="1" x14ac:dyDescent="0.25">
      <c r="A130" s="2">
        <v>4</v>
      </c>
      <c r="B130" s="2" t="s">
        <v>359</v>
      </c>
      <c r="C130" s="34" t="s">
        <v>362</v>
      </c>
      <c r="D130" s="50" t="s">
        <v>363</v>
      </c>
      <c r="E130" s="51"/>
      <c r="F130" s="51"/>
      <c r="G130" s="57"/>
      <c r="H130" s="38">
        <f t="shared" si="1"/>
        <v>0</v>
      </c>
      <c r="I130" s="53"/>
      <c r="J130" s="53"/>
    </row>
    <row r="131" spans="1:10" ht="13.8" hidden="1" x14ac:dyDescent="0.25">
      <c r="A131" s="2">
        <v>4</v>
      </c>
      <c r="B131" s="2" t="s">
        <v>359</v>
      </c>
      <c r="C131" s="34" t="s">
        <v>364</v>
      </c>
      <c r="D131" s="50" t="s">
        <v>365</v>
      </c>
      <c r="E131" s="51"/>
      <c r="F131" s="51"/>
      <c r="G131" s="57"/>
      <c r="H131" s="38">
        <f t="shared" si="1"/>
        <v>0</v>
      </c>
      <c r="I131" s="53"/>
      <c r="J131" s="53"/>
    </row>
    <row r="132" spans="1:10" ht="13.8" hidden="1" x14ac:dyDescent="0.25">
      <c r="A132" s="2">
        <v>4</v>
      </c>
      <c r="B132" s="2" t="s">
        <v>359</v>
      </c>
      <c r="C132" s="34" t="s">
        <v>366</v>
      </c>
      <c r="D132" s="50" t="s">
        <v>367</v>
      </c>
      <c r="E132" s="51"/>
      <c r="F132" s="51"/>
      <c r="G132" s="57"/>
      <c r="H132" s="38">
        <f t="shared" si="1"/>
        <v>0</v>
      </c>
      <c r="I132" s="53"/>
      <c r="J132" s="53"/>
    </row>
    <row r="133" spans="1:10" ht="13.8" hidden="1" x14ac:dyDescent="0.25">
      <c r="A133" s="2">
        <v>4</v>
      </c>
      <c r="B133" s="2" t="s">
        <v>359</v>
      </c>
      <c r="C133" s="34" t="s">
        <v>368</v>
      </c>
      <c r="D133" s="50" t="s">
        <v>369</v>
      </c>
      <c r="E133" s="51"/>
      <c r="F133" s="51"/>
      <c r="G133" s="57"/>
      <c r="H133" s="38">
        <f t="shared" si="1"/>
        <v>0</v>
      </c>
      <c r="I133" s="53"/>
      <c r="J133" s="53"/>
    </row>
    <row r="134" spans="1:10" ht="13.8" hidden="1" x14ac:dyDescent="0.25">
      <c r="A134" s="2">
        <v>4</v>
      </c>
      <c r="B134" s="2" t="s">
        <v>359</v>
      </c>
      <c r="C134" s="34" t="s">
        <v>370</v>
      </c>
      <c r="D134" s="50" t="s">
        <v>371</v>
      </c>
      <c r="E134" s="51"/>
      <c r="F134" s="51"/>
      <c r="G134" s="57"/>
      <c r="H134" s="38">
        <f t="shared" si="1"/>
        <v>0</v>
      </c>
      <c r="I134" s="53"/>
      <c r="J134" s="53"/>
    </row>
    <row r="135" spans="1:10" ht="13.8" hidden="1" x14ac:dyDescent="0.25">
      <c r="A135" s="2">
        <v>4</v>
      </c>
      <c r="B135" s="2" t="s">
        <v>359</v>
      </c>
      <c r="C135" s="34" t="s">
        <v>372</v>
      </c>
      <c r="D135" s="50" t="s">
        <v>373</v>
      </c>
      <c r="E135" s="51"/>
      <c r="F135" s="51"/>
      <c r="G135" s="57"/>
      <c r="H135" s="38">
        <f t="shared" ref="H135:H198" si="2">+E135+F135+G135</f>
        <v>0</v>
      </c>
      <c r="I135" s="53"/>
      <c r="J135" s="53"/>
    </row>
    <row r="136" spans="1:10" ht="13.8" hidden="1" x14ac:dyDescent="0.25">
      <c r="A136" s="2">
        <v>4</v>
      </c>
      <c r="B136" s="2" t="s">
        <v>359</v>
      </c>
      <c r="C136" s="34" t="s">
        <v>374</v>
      </c>
      <c r="D136" s="50" t="s">
        <v>375</v>
      </c>
      <c r="E136" s="51"/>
      <c r="F136" s="51"/>
      <c r="G136" s="57"/>
      <c r="H136" s="38">
        <f t="shared" si="2"/>
        <v>0</v>
      </c>
      <c r="I136" s="53"/>
      <c r="J136" s="53"/>
    </row>
    <row r="137" spans="1:10" ht="13.8" hidden="1" x14ac:dyDescent="0.25">
      <c r="A137" s="2">
        <v>4</v>
      </c>
      <c r="B137" s="2" t="s">
        <v>376</v>
      </c>
      <c r="C137" s="34" t="s">
        <v>377</v>
      </c>
      <c r="D137" s="50" t="s">
        <v>378</v>
      </c>
      <c r="E137" s="51"/>
      <c r="F137" s="51"/>
      <c r="G137" s="57"/>
      <c r="H137" s="38">
        <f t="shared" si="2"/>
        <v>0</v>
      </c>
      <c r="I137" s="53"/>
      <c r="J137" s="53"/>
    </row>
    <row r="138" spans="1:10" ht="13.8" hidden="1" x14ac:dyDescent="0.25">
      <c r="A138" s="2">
        <v>4</v>
      </c>
      <c r="B138" s="2" t="s">
        <v>376</v>
      </c>
      <c r="C138" s="34" t="s">
        <v>379</v>
      </c>
      <c r="D138" s="50" t="s">
        <v>380</v>
      </c>
      <c r="E138" s="51"/>
      <c r="F138" s="51"/>
      <c r="G138" s="57"/>
      <c r="H138" s="38">
        <f t="shared" si="2"/>
        <v>0</v>
      </c>
      <c r="I138" s="53"/>
      <c r="J138" s="53"/>
    </row>
    <row r="139" spans="1:10" ht="13.8" hidden="1" x14ac:dyDescent="0.25">
      <c r="A139" s="2">
        <v>5</v>
      </c>
      <c r="B139" s="2" t="s">
        <v>381</v>
      </c>
      <c r="C139" s="34" t="s">
        <v>382</v>
      </c>
      <c r="D139" s="50" t="s">
        <v>383</v>
      </c>
      <c r="E139" s="51"/>
      <c r="F139" s="51"/>
      <c r="G139" s="48"/>
      <c r="H139" s="38">
        <f t="shared" si="2"/>
        <v>0</v>
      </c>
      <c r="I139" s="53"/>
      <c r="J139" s="53"/>
    </row>
    <row r="140" spans="1:10" ht="13.8" hidden="1" x14ac:dyDescent="0.25">
      <c r="A140" s="2">
        <v>5</v>
      </c>
      <c r="B140" s="2" t="s">
        <v>381</v>
      </c>
      <c r="C140" s="34" t="s">
        <v>384</v>
      </c>
      <c r="D140" s="50" t="s">
        <v>385</v>
      </c>
      <c r="E140" s="51"/>
      <c r="F140" s="51"/>
      <c r="G140" s="48"/>
      <c r="H140" s="38">
        <f t="shared" si="2"/>
        <v>0</v>
      </c>
      <c r="I140" s="53"/>
      <c r="J140" s="53"/>
    </row>
    <row r="141" spans="1:10" ht="13.8" x14ac:dyDescent="0.25">
      <c r="A141" s="2">
        <v>5</v>
      </c>
      <c r="B141" s="2" t="s">
        <v>381</v>
      </c>
      <c r="C141" s="34" t="s">
        <v>386</v>
      </c>
      <c r="D141" s="50" t="s">
        <v>387</v>
      </c>
      <c r="E141" s="51"/>
      <c r="F141" s="51"/>
      <c r="G141" s="48">
        <v>1000000</v>
      </c>
      <c r="H141" s="38">
        <f t="shared" si="2"/>
        <v>1000000</v>
      </c>
      <c r="I141" s="53"/>
      <c r="J141" s="53"/>
    </row>
    <row r="142" spans="1:10" ht="13.8" x14ac:dyDescent="0.25">
      <c r="A142" s="2">
        <v>5</v>
      </c>
      <c r="B142" s="2" t="s">
        <v>381</v>
      </c>
      <c r="C142" s="34" t="s">
        <v>388</v>
      </c>
      <c r="D142" s="50" t="s">
        <v>389</v>
      </c>
      <c r="E142" s="51"/>
      <c r="F142" s="51"/>
      <c r="G142" s="48">
        <v>1530244</v>
      </c>
      <c r="H142" s="38">
        <f t="shared" si="2"/>
        <v>1530244</v>
      </c>
      <c r="I142" s="53"/>
      <c r="J142" s="53"/>
    </row>
    <row r="143" spans="1:10" ht="13.8" x14ac:dyDescent="0.25">
      <c r="A143" s="2">
        <v>5</v>
      </c>
      <c r="B143" s="2" t="s">
        <v>381</v>
      </c>
      <c r="C143" s="34" t="s">
        <v>392</v>
      </c>
      <c r="D143" s="50" t="s">
        <v>393</v>
      </c>
      <c r="E143" s="51"/>
      <c r="F143" s="51"/>
      <c r="G143" s="48">
        <v>3000000</v>
      </c>
      <c r="H143" s="38">
        <f t="shared" si="2"/>
        <v>3000000</v>
      </c>
      <c r="I143" s="53"/>
      <c r="J143" s="53"/>
    </row>
    <row r="144" spans="1:10" ht="13.8" hidden="1" x14ac:dyDescent="0.25">
      <c r="A144" s="2">
        <v>5</v>
      </c>
      <c r="B144" s="2" t="s">
        <v>381</v>
      </c>
      <c r="C144" s="34" t="s">
        <v>394</v>
      </c>
      <c r="D144" s="50" t="s">
        <v>395</v>
      </c>
      <c r="E144" s="51"/>
      <c r="F144" s="51"/>
      <c r="G144" s="48"/>
      <c r="H144" s="38">
        <f t="shared" si="2"/>
        <v>0</v>
      </c>
      <c r="I144" s="53"/>
      <c r="J144" s="53"/>
    </row>
    <row r="145" spans="1:10" ht="13.8" hidden="1" x14ac:dyDescent="0.25">
      <c r="A145" s="2">
        <v>5</v>
      </c>
      <c r="B145" s="2" t="s">
        <v>381</v>
      </c>
      <c r="C145" s="34" t="s">
        <v>396</v>
      </c>
      <c r="D145" s="50" t="s">
        <v>397</v>
      </c>
      <c r="E145" s="51"/>
      <c r="F145" s="51"/>
      <c r="G145" s="48"/>
      <c r="H145" s="38">
        <f t="shared" si="2"/>
        <v>0</v>
      </c>
      <c r="I145" s="53"/>
      <c r="J145" s="53"/>
    </row>
    <row r="146" spans="1:10" ht="13.8" x14ac:dyDescent="0.25">
      <c r="A146" s="2">
        <v>5</v>
      </c>
      <c r="B146" s="2" t="s">
        <v>381</v>
      </c>
      <c r="C146" s="34" t="s">
        <v>398</v>
      </c>
      <c r="D146" s="50" t="s">
        <v>399</v>
      </c>
      <c r="E146" s="51"/>
      <c r="F146" s="51"/>
      <c r="G146" s="48">
        <v>3500000</v>
      </c>
      <c r="H146" s="38">
        <f t="shared" si="2"/>
        <v>3500000</v>
      </c>
      <c r="I146" s="53"/>
      <c r="J146" s="53"/>
    </row>
    <row r="147" spans="1:10" ht="52.8" x14ac:dyDescent="0.25">
      <c r="A147" s="2">
        <v>5</v>
      </c>
      <c r="B147" s="2" t="s">
        <v>400</v>
      </c>
      <c r="C147" s="34" t="s">
        <v>401</v>
      </c>
      <c r="D147" s="50" t="s">
        <v>402</v>
      </c>
      <c r="E147" s="51"/>
      <c r="F147" s="51"/>
      <c r="G147" s="57">
        <v>327000000</v>
      </c>
      <c r="H147" s="38">
        <f t="shared" si="2"/>
        <v>327000000</v>
      </c>
      <c r="I147" s="53" t="s">
        <v>1129</v>
      </c>
      <c r="J147" s="53"/>
    </row>
    <row r="148" spans="1:10" ht="13.8" hidden="1" x14ac:dyDescent="0.25">
      <c r="A148" s="2">
        <v>5</v>
      </c>
      <c r="B148" s="2" t="s">
        <v>400</v>
      </c>
      <c r="C148" s="34" t="s">
        <v>403</v>
      </c>
      <c r="D148" s="50" t="s">
        <v>404</v>
      </c>
      <c r="E148" s="51"/>
      <c r="F148" s="51"/>
      <c r="G148" s="57"/>
      <c r="H148" s="38">
        <f t="shared" si="2"/>
        <v>0</v>
      </c>
      <c r="I148" s="53"/>
      <c r="J148" s="53"/>
    </row>
    <row r="149" spans="1:10" ht="13.8" hidden="1" x14ac:dyDescent="0.25">
      <c r="A149" s="2">
        <v>5</v>
      </c>
      <c r="B149" s="2" t="s">
        <v>400</v>
      </c>
      <c r="C149" s="34" t="s">
        <v>405</v>
      </c>
      <c r="D149" s="50" t="s">
        <v>406</v>
      </c>
      <c r="E149" s="51"/>
      <c r="F149" s="51"/>
      <c r="G149" s="57"/>
      <c r="H149" s="38">
        <f t="shared" si="2"/>
        <v>0</v>
      </c>
      <c r="I149" s="53"/>
      <c r="J149" s="53"/>
    </row>
    <row r="150" spans="1:10" ht="13.8" hidden="1" x14ac:dyDescent="0.25">
      <c r="A150" s="2">
        <v>5</v>
      </c>
      <c r="B150" s="2" t="s">
        <v>400</v>
      </c>
      <c r="C150" s="34" t="s">
        <v>407</v>
      </c>
      <c r="D150" s="50" t="s">
        <v>408</v>
      </c>
      <c r="E150" s="51"/>
      <c r="F150" s="51"/>
      <c r="G150" s="57"/>
      <c r="H150" s="38">
        <f t="shared" si="2"/>
        <v>0</v>
      </c>
      <c r="I150" s="53"/>
      <c r="J150" s="53"/>
    </row>
    <row r="151" spans="1:10" ht="13.8" hidden="1" x14ac:dyDescent="0.25">
      <c r="A151" s="2">
        <v>5</v>
      </c>
      <c r="B151" s="2" t="s">
        <v>400</v>
      </c>
      <c r="C151" s="34" t="s">
        <v>409</v>
      </c>
      <c r="D151" s="50" t="s">
        <v>410</v>
      </c>
      <c r="E151" s="51"/>
      <c r="F151" s="51"/>
      <c r="G151" s="57"/>
      <c r="H151" s="38">
        <f t="shared" si="2"/>
        <v>0</v>
      </c>
      <c r="I151" s="53"/>
      <c r="J151" s="53"/>
    </row>
    <row r="152" spans="1:10" ht="13.8" hidden="1" x14ac:dyDescent="0.25">
      <c r="A152" s="2">
        <v>5</v>
      </c>
      <c r="B152" s="2" t="s">
        <v>400</v>
      </c>
      <c r="C152" s="34" t="s">
        <v>411</v>
      </c>
      <c r="D152" s="50" t="s">
        <v>412</v>
      </c>
      <c r="E152" s="51"/>
      <c r="F152" s="51"/>
      <c r="G152" s="57"/>
      <c r="H152" s="38">
        <f t="shared" si="2"/>
        <v>0</v>
      </c>
      <c r="I152" s="53"/>
      <c r="J152" s="53"/>
    </row>
    <row r="153" spans="1:10" ht="13.8" hidden="1" x14ac:dyDescent="0.25">
      <c r="A153" s="2">
        <v>5</v>
      </c>
      <c r="B153" s="2" t="s">
        <v>400</v>
      </c>
      <c r="C153" s="34" t="s">
        <v>413</v>
      </c>
      <c r="D153" s="50" t="s">
        <v>414</v>
      </c>
      <c r="E153" s="51"/>
      <c r="F153" s="51"/>
      <c r="G153" s="57"/>
      <c r="H153" s="38">
        <f t="shared" si="2"/>
        <v>0</v>
      </c>
      <c r="I153" s="53"/>
      <c r="J153" s="53"/>
    </row>
    <row r="154" spans="1:10" ht="66" x14ac:dyDescent="0.25">
      <c r="A154" s="2">
        <v>5</v>
      </c>
      <c r="B154" s="2" t="s">
        <v>400</v>
      </c>
      <c r="C154" s="34" t="s">
        <v>415</v>
      </c>
      <c r="D154" s="50" t="s">
        <v>416</v>
      </c>
      <c r="E154" s="51"/>
      <c r="F154" s="51"/>
      <c r="G154" s="57">
        <v>35000000</v>
      </c>
      <c r="H154" s="38">
        <f t="shared" si="2"/>
        <v>35000000</v>
      </c>
      <c r="I154" s="53" t="s">
        <v>1130</v>
      </c>
      <c r="J154" s="53"/>
    </row>
    <row r="155" spans="1:10" ht="13.8" hidden="1" x14ac:dyDescent="0.25">
      <c r="A155" s="2">
        <v>5</v>
      </c>
      <c r="B155" s="2" t="s">
        <v>419</v>
      </c>
      <c r="C155" s="34" t="s">
        <v>420</v>
      </c>
      <c r="D155" s="50" t="s">
        <v>421</v>
      </c>
      <c r="E155" s="51"/>
      <c r="F155" s="51"/>
      <c r="G155" s="57"/>
      <c r="H155" s="38">
        <f t="shared" si="2"/>
        <v>0</v>
      </c>
      <c r="I155" s="53"/>
      <c r="J155" s="53"/>
    </row>
    <row r="156" spans="1:10" ht="13.8" hidden="1" x14ac:dyDescent="0.25">
      <c r="A156" s="2">
        <v>5</v>
      </c>
      <c r="B156" s="2" t="s">
        <v>419</v>
      </c>
      <c r="C156" s="34" t="s">
        <v>422</v>
      </c>
      <c r="D156" s="50" t="s">
        <v>423</v>
      </c>
      <c r="E156" s="51"/>
      <c r="F156" s="51"/>
      <c r="G156" s="57"/>
      <c r="H156" s="38">
        <f t="shared" si="2"/>
        <v>0</v>
      </c>
      <c r="I156" s="53"/>
      <c r="J156" s="53"/>
    </row>
    <row r="157" spans="1:10" ht="13.8" hidden="1" x14ac:dyDescent="0.25">
      <c r="A157" s="2">
        <v>5</v>
      </c>
      <c r="B157" s="2" t="s">
        <v>419</v>
      </c>
      <c r="C157" s="34" t="s">
        <v>424</v>
      </c>
      <c r="D157" s="50" t="s">
        <v>425</v>
      </c>
      <c r="E157" s="51"/>
      <c r="F157" s="51"/>
      <c r="G157" s="57"/>
      <c r="H157" s="38">
        <f t="shared" si="2"/>
        <v>0</v>
      </c>
      <c r="I157" s="53"/>
      <c r="J157" s="53"/>
    </row>
    <row r="158" spans="1:10" ht="13.8" hidden="1" x14ac:dyDescent="0.25">
      <c r="A158" s="2">
        <v>5</v>
      </c>
      <c r="B158" s="2" t="s">
        <v>426</v>
      </c>
      <c r="C158" s="34" t="s">
        <v>427</v>
      </c>
      <c r="D158" s="50" t="s">
        <v>428</v>
      </c>
      <c r="E158" s="51"/>
      <c r="F158" s="51"/>
      <c r="G158" s="57"/>
      <c r="H158" s="38">
        <f t="shared" si="2"/>
        <v>0</v>
      </c>
      <c r="I158" s="53"/>
      <c r="J158" s="53"/>
    </row>
    <row r="159" spans="1:10" ht="13.8" hidden="1" x14ac:dyDescent="0.25">
      <c r="A159" s="2">
        <v>5</v>
      </c>
      <c r="B159" s="2" t="s">
        <v>426</v>
      </c>
      <c r="C159" s="34" t="s">
        <v>429</v>
      </c>
      <c r="D159" s="50" t="s">
        <v>430</v>
      </c>
      <c r="E159" s="51"/>
      <c r="F159" s="51"/>
      <c r="G159" s="57"/>
      <c r="H159" s="38">
        <f t="shared" si="2"/>
        <v>0</v>
      </c>
      <c r="I159" s="53"/>
      <c r="J159" s="53"/>
    </row>
    <row r="160" spans="1:10" ht="13.8" x14ac:dyDescent="0.25">
      <c r="A160" s="2">
        <v>5</v>
      </c>
      <c r="B160" s="2" t="s">
        <v>426</v>
      </c>
      <c r="C160" s="34" t="s">
        <v>431</v>
      </c>
      <c r="D160" s="50" t="s">
        <v>432</v>
      </c>
      <c r="E160" s="51"/>
      <c r="F160" s="51"/>
      <c r="G160" s="48">
        <v>5969756</v>
      </c>
      <c r="H160" s="38">
        <f t="shared" si="2"/>
        <v>5969756</v>
      </c>
      <c r="I160" s="52"/>
      <c r="J160" s="52"/>
    </row>
    <row r="161" spans="1:10" ht="13.8" hidden="1" x14ac:dyDescent="0.25">
      <c r="A161" s="2">
        <v>5</v>
      </c>
      <c r="B161" s="2" t="s">
        <v>426</v>
      </c>
      <c r="C161" s="34" t="s">
        <v>436</v>
      </c>
      <c r="D161" s="50" t="s">
        <v>437</v>
      </c>
      <c r="E161" s="51"/>
      <c r="F161" s="51"/>
      <c r="G161" s="57"/>
      <c r="H161" s="38">
        <f t="shared" si="2"/>
        <v>0</v>
      </c>
      <c r="I161" s="53"/>
      <c r="J161" s="53"/>
    </row>
    <row r="162" spans="1:10" ht="13.8" hidden="1" x14ac:dyDescent="0.25">
      <c r="A162" s="1">
        <v>6</v>
      </c>
      <c r="B162" s="2" t="s">
        <v>438</v>
      </c>
      <c r="C162" s="34" t="s">
        <v>439</v>
      </c>
      <c r="D162" s="50" t="s">
        <v>440</v>
      </c>
      <c r="E162" s="51"/>
      <c r="F162" s="51"/>
      <c r="G162" s="57"/>
      <c r="H162" s="38">
        <f t="shared" si="2"/>
        <v>0</v>
      </c>
      <c r="I162" s="53"/>
      <c r="J162" s="53"/>
    </row>
    <row r="163" spans="1:10" ht="13.8" hidden="1" x14ac:dyDescent="0.25">
      <c r="A163" s="1">
        <v>6</v>
      </c>
      <c r="B163" s="2" t="s">
        <v>438</v>
      </c>
      <c r="C163" s="34" t="s">
        <v>441</v>
      </c>
      <c r="D163" s="46" t="s">
        <v>442</v>
      </c>
      <c r="E163" s="51"/>
      <c r="F163" s="51"/>
      <c r="G163" s="48"/>
      <c r="H163" s="38">
        <f t="shared" si="2"/>
        <v>0</v>
      </c>
      <c r="I163" s="53"/>
      <c r="J163" s="53"/>
    </row>
    <row r="164" spans="1:10" ht="26.4" x14ac:dyDescent="0.25">
      <c r="A164" s="1">
        <v>6</v>
      </c>
      <c r="B164" s="2" t="s">
        <v>438</v>
      </c>
      <c r="C164" s="74" t="s">
        <v>443</v>
      </c>
      <c r="D164" s="68" t="s">
        <v>444</v>
      </c>
      <c r="E164" s="51"/>
      <c r="F164" s="51"/>
      <c r="G164" s="48">
        <v>11106701</v>
      </c>
      <c r="H164" s="38">
        <f t="shared" si="2"/>
        <v>11106701</v>
      </c>
      <c r="I164" s="53"/>
      <c r="J164" s="53"/>
    </row>
    <row r="165" spans="1:10" ht="26.4" x14ac:dyDescent="0.25">
      <c r="A165" s="1">
        <v>6</v>
      </c>
      <c r="B165" s="2" t="s">
        <v>438</v>
      </c>
      <c r="C165" s="74" t="s">
        <v>446</v>
      </c>
      <c r="D165" s="68" t="s">
        <v>444</v>
      </c>
      <c r="E165" s="51"/>
      <c r="F165" s="51"/>
      <c r="G165" s="48">
        <v>1768583</v>
      </c>
      <c r="H165" s="38">
        <f t="shared" si="2"/>
        <v>1768583</v>
      </c>
      <c r="I165" s="53"/>
      <c r="J165" s="53"/>
    </row>
    <row r="166" spans="1:10" ht="13.8" hidden="1" x14ac:dyDescent="0.25">
      <c r="A166" s="1">
        <v>6</v>
      </c>
      <c r="B166" s="2" t="s">
        <v>438</v>
      </c>
      <c r="C166" s="34" t="s">
        <v>448</v>
      </c>
      <c r="D166" s="50" t="s">
        <v>449</v>
      </c>
      <c r="E166" s="51"/>
      <c r="F166" s="51"/>
      <c r="G166" s="48"/>
      <c r="H166" s="38">
        <f t="shared" si="2"/>
        <v>0</v>
      </c>
      <c r="I166" s="53"/>
      <c r="J166" s="53"/>
    </row>
    <row r="167" spans="1:10" ht="13.8" hidden="1" x14ac:dyDescent="0.25">
      <c r="C167" s="65" t="s">
        <v>450</v>
      </c>
      <c r="D167" s="66" t="s">
        <v>449</v>
      </c>
      <c r="E167" s="51"/>
      <c r="F167" s="51"/>
      <c r="G167" s="48"/>
      <c r="H167" s="38"/>
      <c r="I167" s="53"/>
      <c r="J167" s="53"/>
    </row>
    <row r="168" spans="1:10" ht="13.8" hidden="1" outlineLevel="1" x14ac:dyDescent="0.25">
      <c r="C168" s="67" t="s">
        <v>451</v>
      </c>
      <c r="D168" s="54" t="s">
        <v>452</v>
      </c>
      <c r="E168" s="51"/>
      <c r="F168" s="51"/>
      <c r="G168" s="48"/>
      <c r="H168" s="38">
        <f t="shared" si="2"/>
        <v>0</v>
      </c>
      <c r="I168" s="53"/>
      <c r="J168" s="53"/>
    </row>
    <row r="169" spans="1:10" ht="13.8" hidden="1" outlineLevel="1" x14ac:dyDescent="0.25">
      <c r="C169" s="67" t="s">
        <v>453</v>
      </c>
      <c r="D169" s="54" t="s">
        <v>454</v>
      </c>
      <c r="E169" s="51"/>
      <c r="F169" s="51"/>
      <c r="G169" s="48"/>
      <c r="H169" s="38">
        <f t="shared" si="2"/>
        <v>0</v>
      </c>
      <c r="I169" s="53"/>
      <c r="J169" s="53"/>
    </row>
    <row r="170" spans="1:10" ht="13.8" hidden="1" outlineLevel="1" x14ac:dyDescent="0.25">
      <c r="C170" s="67" t="s">
        <v>455</v>
      </c>
      <c r="D170" s="54" t="s">
        <v>456</v>
      </c>
      <c r="E170" s="51"/>
      <c r="F170" s="51"/>
      <c r="G170" s="48"/>
      <c r="H170" s="38">
        <f t="shared" si="2"/>
        <v>0</v>
      </c>
      <c r="I170" s="53"/>
      <c r="J170" s="53"/>
    </row>
    <row r="171" spans="1:10" ht="13.8" hidden="1" outlineLevel="1" x14ac:dyDescent="0.25">
      <c r="C171" s="67" t="s">
        <v>457</v>
      </c>
      <c r="D171" s="54" t="s">
        <v>458</v>
      </c>
      <c r="E171" s="51"/>
      <c r="F171" s="51"/>
      <c r="G171" s="48"/>
      <c r="H171" s="38">
        <f t="shared" si="2"/>
        <v>0</v>
      </c>
      <c r="I171" s="53"/>
      <c r="J171" s="53"/>
    </row>
    <row r="172" spans="1:10" ht="13.8" hidden="1" outlineLevel="1" x14ac:dyDescent="0.25">
      <c r="C172" s="67" t="s">
        <v>459</v>
      </c>
      <c r="D172" s="54" t="s">
        <v>460</v>
      </c>
      <c r="E172" s="51"/>
      <c r="F172" s="51"/>
      <c r="G172" s="48"/>
      <c r="H172" s="38">
        <f t="shared" si="2"/>
        <v>0</v>
      </c>
      <c r="I172" s="53"/>
      <c r="J172" s="53"/>
    </row>
    <row r="173" spans="1:10" ht="13.8" hidden="1" outlineLevel="1" x14ac:dyDescent="0.25">
      <c r="C173" s="67" t="s">
        <v>461</v>
      </c>
      <c r="D173" s="54" t="s">
        <v>462</v>
      </c>
      <c r="E173" s="51"/>
      <c r="F173" s="51"/>
      <c r="G173" s="48"/>
      <c r="H173" s="38">
        <f t="shared" si="2"/>
        <v>0</v>
      </c>
      <c r="I173" s="53"/>
      <c r="J173" s="53"/>
    </row>
    <row r="174" spans="1:10" ht="13.8" hidden="1" outlineLevel="1" x14ac:dyDescent="0.25">
      <c r="C174" s="67" t="s">
        <v>463</v>
      </c>
      <c r="D174" s="54" t="s">
        <v>464</v>
      </c>
      <c r="E174" s="51"/>
      <c r="F174" s="51"/>
      <c r="G174" s="48"/>
      <c r="H174" s="38">
        <f t="shared" si="2"/>
        <v>0</v>
      </c>
      <c r="I174" s="53"/>
      <c r="J174" s="53"/>
    </row>
    <row r="175" spans="1:10" ht="13.8" hidden="1" outlineLevel="1" x14ac:dyDescent="0.25">
      <c r="C175" s="67" t="s">
        <v>465</v>
      </c>
      <c r="D175" s="54" t="s">
        <v>466</v>
      </c>
      <c r="E175" s="51"/>
      <c r="F175" s="51"/>
      <c r="G175" s="48"/>
      <c r="H175" s="38">
        <f t="shared" si="2"/>
        <v>0</v>
      </c>
      <c r="I175" s="53"/>
      <c r="J175" s="53"/>
    </row>
    <row r="176" spans="1:10" ht="13.8" hidden="1" outlineLevel="1" x14ac:dyDescent="0.25">
      <c r="C176" s="67" t="s">
        <v>467</v>
      </c>
      <c r="D176" s="54" t="s">
        <v>468</v>
      </c>
      <c r="E176" s="51"/>
      <c r="F176" s="51"/>
      <c r="G176" s="48"/>
      <c r="H176" s="38">
        <f t="shared" si="2"/>
        <v>0</v>
      </c>
      <c r="I176" s="53"/>
      <c r="J176" s="53"/>
    </row>
    <row r="177" spans="3:10" ht="13.8" hidden="1" outlineLevel="1" x14ac:dyDescent="0.25">
      <c r="C177" s="67" t="s">
        <v>469</v>
      </c>
      <c r="D177" s="54" t="s">
        <v>470</v>
      </c>
      <c r="E177" s="51"/>
      <c r="F177" s="51"/>
      <c r="G177" s="48"/>
      <c r="H177" s="38">
        <f t="shared" si="2"/>
        <v>0</v>
      </c>
      <c r="I177" s="53"/>
      <c r="J177" s="53"/>
    </row>
    <row r="178" spans="3:10" ht="13.8" hidden="1" outlineLevel="1" x14ac:dyDescent="0.25">
      <c r="C178" s="67" t="s">
        <v>471</v>
      </c>
      <c r="D178" s="54" t="s">
        <v>472</v>
      </c>
      <c r="E178" s="51"/>
      <c r="F178" s="51"/>
      <c r="G178" s="48"/>
      <c r="H178" s="38">
        <f t="shared" si="2"/>
        <v>0</v>
      </c>
      <c r="I178" s="53"/>
      <c r="J178" s="53"/>
    </row>
    <row r="179" spans="3:10" ht="13.8" hidden="1" outlineLevel="1" x14ac:dyDescent="0.25">
      <c r="C179" s="67" t="s">
        <v>473</v>
      </c>
      <c r="D179" s="54" t="s">
        <v>474</v>
      </c>
      <c r="E179" s="51"/>
      <c r="F179" s="51"/>
      <c r="G179" s="48"/>
      <c r="H179" s="38">
        <f t="shared" si="2"/>
        <v>0</v>
      </c>
      <c r="I179" s="53"/>
      <c r="J179" s="53"/>
    </row>
    <row r="180" spans="3:10" ht="13.8" hidden="1" outlineLevel="1" x14ac:dyDescent="0.25">
      <c r="C180" s="67" t="s">
        <v>475</v>
      </c>
      <c r="D180" s="54" t="s">
        <v>476</v>
      </c>
      <c r="E180" s="51"/>
      <c r="F180" s="51"/>
      <c r="G180" s="48"/>
      <c r="H180" s="38">
        <f t="shared" si="2"/>
        <v>0</v>
      </c>
      <c r="I180" s="53"/>
      <c r="J180" s="53"/>
    </row>
    <row r="181" spans="3:10" ht="13.8" hidden="1" outlineLevel="1" x14ac:dyDescent="0.25">
      <c r="C181" s="67" t="s">
        <v>477</v>
      </c>
      <c r="D181" s="54" t="s">
        <v>478</v>
      </c>
      <c r="E181" s="51"/>
      <c r="F181" s="51"/>
      <c r="G181" s="48"/>
      <c r="H181" s="38">
        <f t="shared" si="2"/>
        <v>0</v>
      </c>
      <c r="I181" s="53"/>
      <c r="J181" s="53"/>
    </row>
    <row r="182" spans="3:10" ht="13.8" hidden="1" outlineLevel="1" x14ac:dyDescent="0.25">
      <c r="C182" s="67" t="s">
        <v>479</v>
      </c>
      <c r="D182" s="54" t="s">
        <v>480</v>
      </c>
      <c r="E182" s="51"/>
      <c r="F182" s="51"/>
      <c r="G182" s="48"/>
      <c r="H182" s="38">
        <f t="shared" si="2"/>
        <v>0</v>
      </c>
      <c r="I182" s="53"/>
      <c r="J182" s="53"/>
    </row>
    <row r="183" spans="3:10" ht="13.8" hidden="1" outlineLevel="1" x14ac:dyDescent="0.25">
      <c r="C183" s="67" t="s">
        <v>481</v>
      </c>
      <c r="D183" s="54" t="s">
        <v>482</v>
      </c>
      <c r="E183" s="51"/>
      <c r="F183" s="51"/>
      <c r="G183" s="48"/>
      <c r="H183" s="38">
        <f t="shared" si="2"/>
        <v>0</v>
      </c>
      <c r="I183" s="53"/>
      <c r="J183" s="53"/>
    </row>
    <row r="184" spans="3:10" ht="13.8" hidden="1" outlineLevel="1" x14ac:dyDescent="0.25">
      <c r="C184" s="67" t="s">
        <v>483</v>
      </c>
      <c r="D184" s="54" t="s">
        <v>484</v>
      </c>
      <c r="E184" s="51"/>
      <c r="F184" s="51"/>
      <c r="G184" s="48"/>
      <c r="H184" s="38">
        <f t="shared" si="2"/>
        <v>0</v>
      </c>
      <c r="I184" s="53"/>
      <c r="J184" s="53"/>
    </row>
    <row r="185" spans="3:10" ht="13.8" hidden="1" outlineLevel="1" x14ac:dyDescent="0.25">
      <c r="C185" s="67" t="s">
        <v>485</v>
      </c>
      <c r="D185" s="54" t="s">
        <v>486</v>
      </c>
      <c r="E185" s="51"/>
      <c r="F185" s="51"/>
      <c r="G185" s="48"/>
      <c r="H185" s="38">
        <f t="shared" si="2"/>
        <v>0</v>
      </c>
      <c r="I185" s="53"/>
      <c r="J185" s="53"/>
    </row>
    <row r="186" spans="3:10" ht="13.8" hidden="1" outlineLevel="1" x14ac:dyDescent="0.25">
      <c r="C186" s="67" t="s">
        <v>487</v>
      </c>
      <c r="D186" s="54" t="s">
        <v>488</v>
      </c>
      <c r="E186" s="51"/>
      <c r="F186" s="51"/>
      <c r="G186" s="48"/>
      <c r="H186" s="38">
        <f t="shared" si="2"/>
        <v>0</v>
      </c>
      <c r="I186" s="53"/>
      <c r="J186" s="53"/>
    </row>
    <row r="187" spans="3:10" ht="13.8" hidden="1" outlineLevel="1" x14ac:dyDescent="0.25">
      <c r="C187" s="67" t="s">
        <v>489</v>
      </c>
      <c r="D187" s="54" t="s">
        <v>490</v>
      </c>
      <c r="E187" s="51"/>
      <c r="F187" s="51"/>
      <c r="G187" s="48"/>
      <c r="H187" s="38">
        <f t="shared" si="2"/>
        <v>0</v>
      </c>
      <c r="I187" s="53"/>
      <c r="J187" s="53"/>
    </row>
    <row r="188" spans="3:10" ht="13.8" hidden="1" outlineLevel="1" x14ac:dyDescent="0.25">
      <c r="C188" s="67" t="s">
        <v>491</v>
      </c>
      <c r="D188" s="54" t="s">
        <v>492</v>
      </c>
      <c r="E188" s="51"/>
      <c r="F188" s="51"/>
      <c r="G188" s="48"/>
      <c r="H188" s="38">
        <f t="shared" si="2"/>
        <v>0</v>
      </c>
      <c r="I188" s="53"/>
      <c r="J188" s="53"/>
    </row>
    <row r="189" spans="3:10" ht="13.8" hidden="1" outlineLevel="1" x14ac:dyDescent="0.25">
      <c r="C189" s="67" t="s">
        <v>493</v>
      </c>
      <c r="D189" s="54" t="s">
        <v>494</v>
      </c>
      <c r="E189" s="51"/>
      <c r="F189" s="51"/>
      <c r="G189" s="48"/>
      <c r="H189" s="38">
        <f t="shared" si="2"/>
        <v>0</v>
      </c>
      <c r="I189" s="53"/>
      <c r="J189" s="53"/>
    </row>
    <row r="190" spans="3:10" ht="13.8" hidden="1" outlineLevel="1" x14ac:dyDescent="0.25">
      <c r="C190" s="67" t="s">
        <v>495</v>
      </c>
      <c r="D190" s="54" t="s">
        <v>496</v>
      </c>
      <c r="E190" s="51"/>
      <c r="F190" s="51"/>
      <c r="G190" s="48"/>
      <c r="H190" s="38">
        <f t="shared" si="2"/>
        <v>0</v>
      </c>
      <c r="I190" s="53"/>
      <c r="J190" s="53"/>
    </row>
    <row r="191" spans="3:10" ht="13.8" hidden="1" outlineLevel="1" x14ac:dyDescent="0.25">
      <c r="C191" s="67" t="s">
        <v>497</v>
      </c>
      <c r="D191" s="54" t="s">
        <v>498</v>
      </c>
      <c r="E191" s="51"/>
      <c r="F191" s="51"/>
      <c r="G191" s="48"/>
      <c r="H191" s="38">
        <f t="shared" si="2"/>
        <v>0</v>
      </c>
      <c r="I191" s="53"/>
      <c r="J191" s="53"/>
    </row>
    <row r="192" spans="3:10" ht="13.8" hidden="1" outlineLevel="1" x14ac:dyDescent="0.25">
      <c r="C192" s="67" t="s">
        <v>499</v>
      </c>
      <c r="D192" s="54" t="s">
        <v>500</v>
      </c>
      <c r="E192" s="51"/>
      <c r="F192" s="51"/>
      <c r="G192" s="48"/>
      <c r="H192" s="38">
        <f t="shared" si="2"/>
        <v>0</v>
      </c>
      <c r="I192" s="53"/>
      <c r="J192" s="53"/>
    </row>
    <row r="193" spans="3:10" ht="13.8" hidden="1" outlineLevel="1" x14ac:dyDescent="0.25">
      <c r="C193" s="67" t="s">
        <v>501</v>
      </c>
      <c r="D193" s="54" t="s">
        <v>502</v>
      </c>
      <c r="E193" s="51"/>
      <c r="F193" s="51"/>
      <c r="G193" s="48"/>
      <c r="H193" s="38">
        <f t="shared" si="2"/>
        <v>0</v>
      </c>
      <c r="I193" s="53"/>
      <c r="J193" s="53"/>
    </row>
    <row r="194" spans="3:10" ht="13.8" hidden="1" outlineLevel="1" x14ac:dyDescent="0.25">
      <c r="C194" s="67" t="s">
        <v>503</v>
      </c>
      <c r="D194" s="54" t="s">
        <v>504</v>
      </c>
      <c r="E194" s="51"/>
      <c r="F194" s="51"/>
      <c r="G194" s="48"/>
      <c r="H194" s="38">
        <f t="shared" si="2"/>
        <v>0</v>
      </c>
      <c r="I194" s="53"/>
      <c r="J194" s="53"/>
    </row>
    <row r="195" spans="3:10" ht="13.8" hidden="1" outlineLevel="1" x14ac:dyDescent="0.25">
      <c r="C195" s="67" t="s">
        <v>505</v>
      </c>
      <c r="D195" s="54" t="s">
        <v>506</v>
      </c>
      <c r="E195" s="51"/>
      <c r="F195" s="51"/>
      <c r="G195" s="48"/>
      <c r="H195" s="38">
        <f t="shared" si="2"/>
        <v>0</v>
      </c>
      <c r="I195" s="53"/>
      <c r="J195" s="53"/>
    </row>
    <row r="196" spans="3:10" ht="13.8" hidden="1" outlineLevel="1" x14ac:dyDescent="0.25">
      <c r="C196" s="67" t="s">
        <v>507</v>
      </c>
      <c r="D196" s="54" t="s">
        <v>508</v>
      </c>
      <c r="E196" s="51"/>
      <c r="F196" s="51"/>
      <c r="G196" s="48"/>
      <c r="H196" s="38">
        <f t="shared" si="2"/>
        <v>0</v>
      </c>
      <c r="I196" s="53"/>
      <c r="J196" s="53"/>
    </row>
    <row r="197" spans="3:10" ht="13.8" hidden="1" outlineLevel="1" x14ac:dyDescent="0.25">
      <c r="C197" s="67" t="s">
        <v>509</v>
      </c>
      <c r="D197" s="54" t="s">
        <v>510</v>
      </c>
      <c r="E197" s="51"/>
      <c r="F197" s="51"/>
      <c r="G197" s="48"/>
      <c r="H197" s="38">
        <f t="shared" si="2"/>
        <v>0</v>
      </c>
      <c r="I197" s="53"/>
      <c r="J197" s="53"/>
    </row>
    <row r="198" spans="3:10" ht="13.8" hidden="1" outlineLevel="1" x14ac:dyDescent="0.25">
      <c r="C198" s="67" t="s">
        <v>511</v>
      </c>
      <c r="D198" s="54" t="s">
        <v>512</v>
      </c>
      <c r="E198" s="51"/>
      <c r="F198" s="51"/>
      <c r="G198" s="48"/>
      <c r="H198" s="38">
        <f t="shared" si="2"/>
        <v>0</v>
      </c>
      <c r="I198" s="53"/>
      <c r="J198" s="53"/>
    </row>
    <row r="199" spans="3:10" ht="13.8" hidden="1" outlineLevel="1" x14ac:dyDescent="0.25">
      <c r="C199" s="67" t="s">
        <v>513</v>
      </c>
      <c r="D199" s="54" t="s">
        <v>514</v>
      </c>
      <c r="E199" s="51"/>
      <c r="F199" s="51"/>
      <c r="G199" s="48"/>
      <c r="H199" s="38">
        <f t="shared" ref="H199:H262" si="3">+E199+F199+G199</f>
        <v>0</v>
      </c>
      <c r="I199" s="53"/>
      <c r="J199" s="53"/>
    </row>
    <row r="200" spans="3:10" ht="13.8" hidden="1" outlineLevel="1" x14ac:dyDescent="0.25">
      <c r="C200" s="67" t="s">
        <v>515</v>
      </c>
      <c r="D200" s="54" t="s">
        <v>516</v>
      </c>
      <c r="E200" s="51"/>
      <c r="F200" s="51"/>
      <c r="G200" s="48"/>
      <c r="H200" s="38">
        <f t="shared" si="3"/>
        <v>0</v>
      </c>
      <c r="I200" s="53"/>
      <c r="J200" s="53"/>
    </row>
    <row r="201" spans="3:10" ht="13.8" hidden="1" outlineLevel="1" x14ac:dyDescent="0.25">
      <c r="C201" s="67" t="s">
        <v>517</v>
      </c>
      <c r="D201" s="54" t="s">
        <v>518</v>
      </c>
      <c r="E201" s="51"/>
      <c r="F201" s="51"/>
      <c r="G201" s="48"/>
      <c r="H201" s="38">
        <f t="shared" si="3"/>
        <v>0</v>
      </c>
      <c r="I201" s="53"/>
      <c r="J201" s="53"/>
    </row>
    <row r="202" spans="3:10" ht="13.8" hidden="1" outlineLevel="1" x14ac:dyDescent="0.25">
      <c r="C202" s="67" t="s">
        <v>519</v>
      </c>
      <c r="D202" s="54" t="s">
        <v>520</v>
      </c>
      <c r="E202" s="51"/>
      <c r="F202" s="51"/>
      <c r="G202" s="48"/>
      <c r="H202" s="38">
        <f t="shared" si="3"/>
        <v>0</v>
      </c>
      <c r="I202" s="53"/>
      <c r="J202" s="53"/>
    </row>
    <row r="203" spans="3:10" ht="13.8" hidden="1" outlineLevel="1" x14ac:dyDescent="0.25">
      <c r="C203" s="67" t="s">
        <v>521</v>
      </c>
      <c r="D203" s="54" t="s">
        <v>522</v>
      </c>
      <c r="E203" s="51"/>
      <c r="F203" s="51"/>
      <c r="G203" s="48"/>
      <c r="H203" s="38">
        <f t="shared" si="3"/>
        <v>0</v>
      </c>
      <c r="I203" s="53"/>
      <c r="J203" s="53"/>
    </row>
    <row r="204" spans="3:10" ht="13.8" hidden="1" outlineLevel="1" x14ac:dyDescent="0.25">
      <c r="C204" s="67" t="s">
        <v>523</v>
      </c>
      <c r="D204" s="54" t="s">
        <v>524</v>
      </c>
      <c r="E204" s="51"/>
      <c r="F204" s="51"/>
      <c r="G204" s="48"/>
      <c r="H204" s="38">
        <f t="shared" si="3"/>
        <v>0</v>
      </c>
      <c r="I204" s="53"/>
      <c r="J204" s="53"/>
    </row>
    <row r="205" spans="3:10" ht="13.8" hidden="1" outlineLevel="1" x14ac:dyDescent="0.25">
      <c r="C205" s="67" t="s">
        <v>525</v>
      </c>
      <c r="D205" s="54" t="s">
        <v>526</v>
      </c>
      <c r="E205" s="51"/>
      <c r="F205" s="51"/>
      <c r="G205" s="48"/>
      <c r="H205" s="38">
        <f t="shared" si="3"/>
        <v>0</v>
      </c>
      <c r="I205" s="53"/>
      <c r="J205" s="53"/>
    </row>
    <row r="206" spans="3:10" ht="13.8" hidden="1" outlineLevel="1" x14ac:dyDescent="0.25">
      <c r="C206" s="67" t="s">
        <v>527</v>
      </c>
      <c r="D206" s="54" t="s">
        <v>528</v>
      </c>
      <c r="E206" s="51"/>
      <c r="F206" s="51"/>
      <c r="G206" s="48"/>
      <c r="H206" s="38">
        <f t="shared" si="3"/>
        <v>0</v>
      </c>
      <c r="I206" s="53"/>
      <c r="J206" s="53"/>
    </row>
    <row r="207" spans="3:10" ht="13.8" hidden="1" outlineLevel="1" x14ac:dyDescent="0.25">
      <c r="C207" s="67" t="s">
        <v>529</v>
      </c>
      <c r="D207" s="54" t="s">
        <v>530</v>
      </c>
      <c r="E207" s="51"/>
      <c r="F207" s="51"/>
      <c r="G207" s="48"/>
      <c r="H207" s="38">
        <f t="shared" si="3"/>
        <v>0</v>
      </c>
      <c r="I207" s="53"/>
      <c r="J207" s="53"/>
    </row>
    <row r="208" spans="3:10" ht="13.8" hidden="1" outlineLevel="1" x14ac:dyDescent="0.25">
      <c r="C208" s="67" t="s">
        <v>531</v>
      </c>
      <c r="D208" s="54" t="s">
        <v>532</v>
      </c>
      <c r="E208" s="51"/>
      <c r="F208" s="51"/>
      <c r="G208" s="48"/>
      <c r="H208" s="38">
        <f t="shared" si="3"/>
        <v>0</v>
      </c>
      <c r="I208" s="53"/>
      <c r="J208" s="53"/>
    </row>
    <row r="209" spans="3:10" ht="13.8" hidden="1" outlineLevel="1" x14ac:dyDescent="0.25">
      <c r="C209" s="67" t="s">
        <v>533</v>
      </c>
      <c r="D209" s="54" t="s">
        <v>534</v>
      </c>
      <c r="E209" s="51"/>
      <c r="F209" s="51"/>
      <c r="G209" s="48"/>
      <c r="H209" s="38">
        <f t="shared" si="3"/>
        <v>0</v>
      </c>
      <c r="I209" s="53"/>
      <c r="J209" s="53"/>
    </row>
    <row r="210" spans="3:10" ht="13.8" hidden="1" outlineLevel="1" x14ac:dyDescent="0.25">
      <c r="C210" s="67" t="s">
        <v>535</v>
      </c>
      <c r="D210" s="54" t="s">
        <v>536</v>
      </c>
      <c r="E210" s="51"/>
      <c r="F210" s="51"/>
      <c r="G210" s="48"/>
      <c r="H210" s="38">
        <f t="shared" si="3"/>
        <v>0</v>
      </c>
      <c r="I210" s="53"/>
      <c r="J210" s="53"/>
    </row>
    <row r="211" spans="3:10" ht="13.8" hidden="1" outlineLevel="1" x14ac:dyDescent="0.25">
      <c r="C211" s="67" t="s">
        <v>537</v>
      </c>
      <c r="D211" s="54" t="s">
        <v>538</v>
      </c>
      <c r="E211" s="51"/>
      <c r="F211" s="51"/>
      <c r="G211" s="48"/>
      <c r="H211" s="38">
        <f t="shared" si="3"/>
        <v>0</v>
      </c>
      <c r="I211" s="53"/>
      <c r="J211" s="53"/>
    </row>
    <row r="212" spans="3:10" ht="13.8" hidden="1" outlineLevel="1" x14ac:dyDescent="0.25">
      <c r="C212" s="67" t="s">
        <v>539</v>
      </c>
      <c r="D212" s="54" t="s">
        <v>540</v>
      </c>
      <c r="E212" s="51"/>
      <c r="F212" s="51"/>
      <c r="G212" s="48"/>
      <c r="H212" s="38">
        <f t="shared" si="3"/>
        <v>0</v>
      </c>
      <c r="I212" s="53"/>
      <c r="J212" s="53"/>
    </row>
    <row r="213" spans="3:10" ht="13.8" hidden="1" outlineLevel="1" x14ac:dyDescent="0.25">
      <c r="C213" s="67" t="s">
        <v>541</v>
      </c>
      <c r="D213" s="54" t="s">
        <v>542</v>
      </c>
      <c r="E213" s="51"/>
      <c r="F213" s="51"/>
      <c r="G213" s="48"/>
      <c r="H213" s="38">
        <f t="shared" si="3"/>
        <v>0</v>
      </c>
      <c r="I213" s="53"/>
      <c r="J213" s="53"/>
    </row>
    <row r="214" spans="3:10" ht="13.8" hidden="1" outlineLevel="1" x14ac:dyDescent="0.25">
      <c r="C214" s="67" t="s">
        <v>543</v>
      </c>
      <c r="D214" s="54" t="s">
        <v>544</v>
      </c>
      <c r="E214" s="51"/>
      <c r="F214" s="51"/>
      <c r="G214" s="48"/>
      <c r="H214" s="38">
        <f t="shared" si="3"/>
        <v>0</v>
      </c>
      <c r="I214" s="53"/>
      <c r="J214" s="53"/>
    </row>
    <row r="215" spans="3:10" ht="13.8" hidden="1" outlineLevel="1" x14ac:dyDescent="0.25">
      <c r="C215" s="67" t="s">
        <v>545</v>
      </c>
      <c r="D215" s="54" t="s">
        <v>546</v>
      </c>
      <c r="E215" s="51"/>
      <c r="F215" s="51"/>
      <c r="G215" s="48"/>
      <c r="H215" s="38">
        <f t="shared" si="3"/>
        <v>0</v>
      </c>
      <c r="I215" s="53"/>
      <c r="J215" s="53"/>
    </row>
    <row r="216" spans="3:10" ht="13.8" hidden="1" outlineLevel="1" x14ac:dyDescent="0.25">
      <c r="C216" s="67" t="s">
        <v>547</v>
      </c>
      <c r="D216" s="54" t="s">
        <v>548</v>
      </c>
      <c r="E216" s="51"/>
      <c r="F216" s="51"/>
      <c r="G216" s="48"/>
      <c r="H216" s="38">
        <f t="shared" si="3"/>
        <v>0</v>
      </c>
      <c r="I216" s="53"/>
      <c r="J216" s="53"/>
    </row>
    <row r="217" spans="3:10" ht="13.8" hidden="1" outlineLevel="1" x14ac:dyDescent="0.25">
      <c r="C217" s="67" t="s">
        <v>549</v>
      </c>
      <c r="D217" s="54" t="s">
        <v>550</v>
      </c>
      <c r="E217" s="51"/>
      <c r="F217" s="51"/>
      <c r="G217" s="48"/>
      <c r="H217" s="38">
        <f t="shared" si="3"/>
        <v>0</v>
      </c>
      <c r="I217" s="53"/>
      <c r="J217" s="53"/>
    </row>
    <row r="218" spans="3:10" ht="13.8" hidden="1" outlineLevel="1" x14ac:dyDescent="0.25">
      <c r="C218" s="67" t="s">
        <v>551</v>
      </c>
      <c r="D218" s="54" t="s">
        <v>552</v>
      </c>
      <c r="E218" s="51"/>
      <c r="F218" s="51"/>
      <c r="G218" s="48"/>
      <c r="H218" s="38">
        <f t="shared" si="3"/>
        <v>0</v>
      </c>
      <c r="I218" s="53"/>
      <c r="J218" s="53"/>
    </row>
    <row r="219" spans="3:10" ht="13.8" hidden="1" outlineLevel="1" x14ac:dyDescent="0.25">
      <c r="C219" s="67" t="s">
        <v>553</v>
      </c>
      <c r="D219" s="54" t="s">
        <v>554</v>
      </c>
      <c r="E219" s="51"/>
      <c r="F219" s="51"/>
      <c r="G219" s="48"/>
      <c r="H219" s="38">
        <f t="shared" si="3"/>
        <v>0</v>
      </c>
      <c r="I219" s="53"/>
      <c r="J219" s="53"/>
    </row>
    <row r="220" spans="3:10" ht="13.8" hidden="1" outlineLevel="1" x14ac:dyDescent="0.25">
      <c r="C220" s="67" t="s">
        <v>555</v>
      </c>
      <c r="D220" s="54" t="s">
        <v>556</v>
      </c>
      <c r="E220" s="51"/>
      <c r="F220" s="51"/>
      <c r="G220" s="48"/>
      <c r="H220" s="38">
        <f t="shared" si="3"/>
        <v>0</v>
      </c>
      <c r="I220" s="53"/>
      <c r="J220" s="53"/>
    </row>
    <row r="221" spans="3:10" ht="13.8" hidden="1" outlineLevel="1" x14ac:dyDescent="0.25">
      <c r="C221" s="67" t="s">
        <v>557</v>
      </c>
      <c r="D221" s="54" t="s">
        <v>558</v>
      </c>
      <c r="E221" s="51"/>
      <c r="F221" s="51"/>
      <c r="G221" s="48"/>
      <c r="H221" s="38">
        <f t="shared" si="3"/>
        <v>0</v>
      </c>
      <c r="I221" s="53"/>
      <c r="J221" s="53"/>
    </row>
    <row r="222" spans="3:10" ht="13.8" hidden="1" outlineLevel="1" x14ac:dyDescent="0.25">
      <c r="C222" s="67" t="s">
        <v>559</v>
      </c>
      <c r="D222" s="54" t="s">
        <v>560</v>
      </c>
      <c r="E222" s="51"/>
      <c r="F222" s="51"/>
      <c r="G222" s="48"/>
      <c r="H222" s="38">
        <f t="shared" si="3"/>
        <v>0</v>
      </c>
      <c r="I222" s="53"/>
      <c r="J222" s="53"/>
    </row>
    <row r="223" spans="3:10" ht="13.8" hidden="1" outlineLevel="1" x14ac:dyDescent="0.25">
      <c r="C223" s="67" t="s">
        <v>561</v>
      </c>
      <c r="D223" s="54" t="s">
        <v>562</v>
      </c>
      <c r="E223" s="51"/>
      <c r="F223" s="51"/>
      <c r="G223" s="48"/>
      <c r="H223" s="38">
        <f t="shared" si="3"/>
        <v>0</v>
      </c>
      <c r="I223" s="53"/>
      <c r="J223" s="53"/>
    </row>
    <row r="224" spans="3:10" ht="13.8" hidden="1" outlineLevel="1" x14ac:dyDescent="0.25">
      <c r="C224" s="67" t="s">
        <v>563</v>
      </c>
      <c r="D224" s="54" t="s">
        <v>564</v>
      </c>
      <c r="E224" s="51"/>
      <c r="F224" s="51"/>
      <c r="G224" s="48"/>
      <c r="H224" s="38">
        <f t="shared" si="3"/>
        <v>0</v>
      </c>
      <c r="I224" s="53"/>
      <c r="J224" s="53"/>
    </row>
    <row r="225" spans="3:10" ht="13.8" hidden="1" outlineLevel="1" x14ac:dyDescent="0.25">
      <c r="C225" s="67" t="s">
        <v>565</v>
      </c>
      <c r="D225" s="54" t="s">
        <v>566</v>
      </c>
      <c r="E225" s="51"/>
      <c r="F225" s="51"/>
      <c r="G225" s="48"/>
      <c r="H225" s="38">
        <f t="shared" si="3"/>
        <v>0</v>
      </c>
      <c r="I225" s="53"/>
      <c r="J225" s="53"/>
    </row>
    <row r="226" spans="3:10" ht="13.8" hidden="1" outlineLevel="1" x14ac:dyDescent="0.25">
      <c r="C226" s="67" t="s">
        <v>567</v>
      </c>
      <c r="D226" s="54" t="s">
        <v>568</v>
      </c>
      <c r="E226" s="51"/>
      <c r="F226" s="51"/>
      <c r="G226" s="48"/>
      <c r="H226" s="38">
        <f t="shared" si="3"/>
        <v>0</v>
      </c>
      <c r="I226" s="53"/>
      <c r="J226" s="53"/>
    </row>
    <row r="227" spans="3:10" ht="13.8" hidden="1" outlineLevel="1" x14ac:dyDescent="0.25">
      <c r="C227" s="67" t="s">
        <v>569</v>
      </c>
      <c r="D227" s="54" t="s">
        <v>570</v>
      </c>
      <c r="E227" s="51"/>
      <c r="F227" s="51"/>
      <c r="G227" s="48"/>
      <c r="H227" s="38">
        <f t="shared" si="3"/>
        <v>0</v>
      </c>
      <c r="I227" s="53"/>
      <c r="J227" s="53"/>
    </row>
    <row r="228" spans="3:10" ht="13.8" hidden="1" outlineLevel="1" x14ac:dyDescent="0.25">
      <c r="C228" s="67" t="s">
        <v>571</v>
      </c>
      <c r="D228" s="54" t="s">
        <v>572</v>
      </c>
      <c r="E228" s="51"/>
      <c r="F228" s="51"/>
      <c r="G228" s="48"/>
      <c r="H228" s="38">
        <f t="shared" si="3"/>
        <v>0</v>
      </c>
      <c r="I228" s="53"/>
      <c r="J228" s="53"/>
    </row>
    <row r="229" spans="3:10" ht="13.8" hidden="1" outlineLevel="1" x14ac:dyDescent="0.25">
      <c r="C229" s="67" t="s">
        <v>573</v>
      </c>
      <c r="D229" s="54" t="s">
        <v>574</v>
      </c>
      <c r="E229" s="51"/>
      <c r="F229" s="51"/>
      <c r="G229" s="48"/>
      <c r="H229" s="38">
        <f t="shared" si="3"/>
        <v>0</v>
      </c>
      <c r="I229" s="53"/>
      <c r="J229" s="53"/>
    </row>
    <row r="230" spans="3:10" ht="13.8" hidden="1" outlineLevel="1" x14ac:dyDescent="0.25">
      <c r="C230" s="67" t="s">
        <v>575</v>
      </c>
      <c r="D230" s="54" t="s">
        <v>576</v>
      </c>
      <c r="E230" s="51"/>
      <c r="F230" s="51"/>
      <c r="G230" s="48"/>
      <c r="H230" s="38">
        <f t="shared" si="3"/>
        <v>0</v>
      </c>
      <c r="I230" s="53"/>
      <c r="J230" s="53"/>
    </row>
    <row r="231" spans="3:10" ht="13.8" hidden="1" outlineLevel="1" x14ac:dyDescent="0.25">
      <c r="C231" s="67" t="s">
        <v>577</v>
      </c>
      <c r="D231" s="54" t="s">
        <v>578</v>
      </c>
      <c r="E231" s="51"/>
      <c r="F231" s="51"/>
      <c r="G231" s="48"/>
      <c r="H231" s="38">
        <f t="shared" si="3"/>
        <v>0</v>
      </c>
      <c r="I231" s="53"/>
      <c r="J231" s="53"/>
    </row>
    <row r="232" spans="3:10" ht="26.4" hidden="1" outlineLevel="1" x14ac:dyDescent="0.25">
      <c r="C232" s="67" t="s">
        <v>579</v>
      </c>
      <c r="D232" s="54" t="s">
        <v>580</v>
      </c>
      <c r="E232" s="51"/>
      <c r="F232" s="51"/>
      <c r="G232" s="48"/>
      <c r="H232" s="38">
        <f t="shared" si="3"/>
        <v>0</v>
      </c>
      <c r="I232" s="53"/>
      <c r="J232" s="53"/>
    </row>
    <row r="233" spans="3:10" ht="26.4" hidden="1" outlineLevel="1" x14ac:dyDescent="0.25">
      <c r="C233" s="67" t="s">
        <v>581</v>
      </c>
      <c r="D233" s="54" t="s">
        <v>582</v>
      </c>
      <c r="E233" s="51"/>
      <c r="F233" s="51"/>
      <c r="G233" s="48"/>
      <c r="H233" s="38">
        <f t="shared" si="3"/>
        <v>0</v>
      </c>
      <c r="I233" s="53"/>
      <c r="J233" s="53"/>
    </row>
    <row r="234" spans="3:10" ht="13.8" hidden="1" outlineLevel="1" x14ac:dyDescent="0.25">
      <c r="C234" s="67" t="s">
        <v>583</v>
      </c>
      <c r="D234" s="54" t="s">
        <v>584</v>
      </c>
      <c r="E234" s="51"/>
      <c r="F234" s="51"/>
      <c r="G234" s="48"/>
      <c r="H234" s="38">
        <f t="shared" si="3"/>
        <v>0</v>
      </c>
      <c r="I234" s="53"/>
      <c r="J234" s="53"/>
    </row>
    <row r="235" spans="3:10" ht="13.8" hidden="1" outlineLevel="1" x14ac:dyDescent="0.25">
      <c r="C235" s="67" t="s">
        <v>585</v>
      </c>
      <c r="D235" s="54" t="s">
        <v>586</v>
      </c>
      <c r="E235" s="51"/>
      <c r="F235" s="51"/>
      <c r="G235" s="48"/>
      <c r="H235" s="38">
        <f t="shared" si="3"/>
        <v>0</v>
      </c>
      <c r="I235" s="53"/>
      <c r="J235" s="53"/>
    </row>
    <row r="236" spans="3:10" ht="13.8" hidden="1" outlineLevel="1" x14ac:dyDescent="0.25">
      <c r="C236" s="67" t="s">
        <v>587</v>
      </c>
      <c r="D236" s="54" t="s">
        <v>588</v>
      </c>
      <c r="E236" s="51"/>
      <c r="F236" s="51"/>
      <c r="G236" s="48"/>
      <c r="H236" s="38">
        <f t="shared" si="3"/>
        <v>0</v>
      </c>
      <c r="I236" s="53"/>
      <c r="J236" s="53"/>
    </row>
    <row r="237" spans="3:10" ht="13.8" hidden="1" outlineLevel="1" x14ac:dyDescent="0.25">
      <c r="C237" s="67" t="s">
        <v>589</v>
      </c>
      <c r="D237" s="54" t="s">
        <v>590</v>
      </c>
      <c r="E237" s="51"/>
      <c r="F237" s="51"/>
      <c r="G237" s="48"/>
      <c r="H237" s="38">
        <f t="shared" si="3"/>
        <v>0</v>
      </c>
      <c r="I237" s="53"/>
      <c r="J237" s="53"/>
    </row>
    <row r="238" spans="3:10" ht="13.8" hidden="1" outlineLevel="1" x14ac:dyDescent="0.25">
      <c r="C238" s="67" t="s">
        <v>591</v>
      </c>
      <c r="D238" s="54" t="s">
        <v>592</v>
      </c>
      <c r="E238" s="51"/>
      <c r="F238" s="51"/>
      <c r="G238" s="48"/>
      <c r="H238" s="38">
        <f t="shared" si="3"/>
        <v>0</v>
      </c>
      <c r="I238" s="53"/>
      <c r="J238" s="53"/>
    </row>
    <row r="239" spans="3:10" ht="13.8" hidden="1" outlineLevel="1" x14ac:dyDescent="0.25">
      <c r="C239" s="67" t="s">
        <v>593</v>
      </c>
      <c r="D239" s="54" t="s">
        <v>594</v>
      </c>
      <c r="E239" s="51"/>
      <c r="F239" s="51"/>
      <c r="G239" s="48"/>
      <c r="H239" s="38">
        <f t="shared" si="3"/>
        <v>0</v>
      </c>
      <c r="I239" s="53"/>
      <c r="J239" s="53"/>
    </row>
    <row r="240" spans="3:10" ht="13.8" hidden="1" outlineLevel="1" x14ac:dyDescent="0.25">
      <c r="C240" s="67" t="s">
        <v>595</v>
      </c>
      <c r="D240" s="54" t="s">
        <v>596</v>
      </c>
      <c r="E240" s="51"/>
      <c r="F240" s="51"/>
      <c r="G240" s="48"/>
      <c r="H240" s="38">
        <f t="shared" si="3"/>
        <v>0</v>
      </c>
      <c r="I240" s="53"/>
      <c r="J240" s="53"/>
    </row>
    <row r="241" spans="1:10" ht="13.8" hidden="1" outlineLevel="1" x14ac:dyDescent="0.25">
      <c r="C241" s="67" t="s">
        <v>597</v>
      </c>
      <c r="D241" s="54" t="s">
        <v>598</v>
      </c>
      <c r="E241" s="51"/>
      <c r="F241" s="51"/>
      <c r="G241" s="48"/>
      <c r="H241" s="38">
        <f t="shared" si="3"/>
        <v>0</v>
      </c>
      <c r="I241" s="53"/>
      <c r="J241" s="53"/>
    </row>
    <row r="242" spans="1:10" ht="13.8" hidden="1" outlineLevel="1" x14ac:dyDescent="0.25">
      <c r="C242" s="67" t="s">
        <v>599</v>
      </c>
      <c r="D242" s="54" t="s">
        <v>600</v>
      </c>
      <c r="E242" s="51"/>
      <c r="F242" s="51"/>
      <c r="G242" s="48"/>
      <c r="H242" s="38">
        <f t="shared" si="3"/>
        <v>0</v>
      </c>
      <c r="I242" s="53"/>
      <c r="J242" s="53"/>
    </row>
    <row r="243" spans="1:10" ht="13.8" hidden="1" outlineLevel="1" x14ac:dyDescent="0.25">
      <c r="C243" s="67" t="s">
        <v>601</v>
      </c>
      <c r="D243" s="54" t="s">
        <v>602</v>
      </c>
      <c r="E243" s="51"/>
      <c r="F243" s="51"/>
      <c r="G243" s="48"/>
      <c r="H243" s="38">
        <f t="shared" si="3"/>
        <v>0</v>
      </c>
      <c r="I243" s="53"/>
      <c r="J243" s="53"/>
    </row>
    <row r="244" spans="1:10" ht="13.8" hidden="1" outlineLevel="1" x14ac:dyDescent="0.25">
      <c r="C244" s="67" t="s">
        <v>603</v>
      </c>
      <c r="D244" s="54" t="s">
        <v>604</v>
      </c>
      <c r="E244" s="51"/>
      <c r="F244" s="51"/>
      <c r="G244" s="48"/>
      <c r="H244" s="38">
        <f t="shared" si="3"/>
        <v>0</v>
      </c>
      <c r="I244" s="53"/>
      <c r="J244" s="53"/>
    </row>
    <row r="245" spans="1:10" ht="13.8" hidden="1" outlineLevel="1" x14ac:dyDescent="0.25">
      <c r="C245" s="67" t="s">
        <v>605</v>
      </c>
      <c r="D245" s="54" t="s">
        <v>606</v>
      </c>
      <c r="E245" s="51"/>
      <c r="F245" s="51"/>
      <c r="G245" s="48"/>
      <c r="H245" s="38">
        <f t="shared" si="3"/>
        <v>0</v>
      </c>
      <c r="I245" s="53"/>
      <c r="J245" s="53"/>
    </row>
    <row r="246" spans="1:10" ht="13.8" hidden="1" outlineLevel="1" x14ac:dyDescent="0.25">
      <c r="C246" s="67" t="s">
        <v>607</v>
      </c>
      <c r="D246" s="54" t="s">
        <v>608</v>
      </c>
      <c r="E246" s="51"/>
      <c r="F246" s="51"/>
      <c r="G246" s="48"/>
      <c r="H246" s="38">
        <f t="shared" si="3"/>
        <v>0</v>
      </c>
      <c r="I246" s="53"/>
      <c r="J246" s="53"/>
    </row>
    <row r="247" spans="1:10" ht="13.8" hidden="1" outlineLevel="1" x14ac:dyDescent="0.25">
      <c r="C247" s="67" t="s">
        <v>609</v>
      </c>
      <c r="D247" s="54" t="s">
        <v>610</v>
      </c>
      <c r="E247" s="51"/>
      <c r="F247" s="51"/>
      <c r="G247" s="48"/>
      <c r="H247" s="38">
        <f t="shared" si="3"/>
        <v>0</v>
      </c>
      <c r="I247" s="53"/>
      <c r="J247" s="53"/>
    </row>
    <row r="248" spans="1:10" ht="13.8" hidden="1" outlineLevel="1" x14ac:dyDescent="0.25">
      <c r="C248" s="67" t="s">
        <v>611</v>
      </c>
      <c r="D248" s="54" t="s">
        <v>612</v>
      </c>
      <c r="E248" s="51"/>
      <c r="F248" s="51"/>
      <c r="G248" s="48"/>
      <c r="H248" s="38">
        <f t="shared" si="3"/>
        <v>0</v>
      </c>
      <c r="I248" s="53"/>
      <c r="J248" s="53"/>
    </row>
    <row r="249" spans="1:10" ht="13.8" hidden="1" outlineLevel="1" x14ac:dyDescent="0.25">
      <c r="C249" s="67" t="s">
        <v>613</v>
      </c>
      <c r="D249" s="54" t="s">
        <v>614</v>
      </c>
      <c r="E249" s="51"/>
      <c r="F249" s="51"/>
      <c r="G249" s="48"/>
      <c r="H249" s="38">
        <f t="shared" si="3"/>
        <v>0</v>
      </c>
      <c r="I249" s="53"/>
      <c r="J249" s="53"/>
    </row>
    <row r="250" spans="1:10" ht="26.4" hidden="1" collapsed="1" x14ac:dyDescent="0.25">
      <c r="A250" s="1">
        <v>6</v>
      </c>
      <c r="B250" s="2" t="s">
        <v>438</v>
      </c>
      <c r="C250" s="34" t="s">
        <v>615</v>
      </c>
      <c r="D250" s="68" t="s">
        <v>616</v>
      </c>
      <c r="E250" s="69"/>
      <c r="F250" s="69"/>
      <c r="G250" s="57"/>
      <c r="H250" s="38">
        <f t="shared" si="3"/>
        <v>0</v>
      </c>
      <c r="I250" s="53"/>
      <c r="J250" s="53"/>
    </row>
    <row r="251" spans="1:10" ht="13.8" hidden="1" x14ac:dyDescent="0.25">
      <c r="A251" s="1">
        <v>6</v>
      </c>
      <c r="B251" s="2" t="s">
        <v>438</v>
      </c>
      <c r="C251" s="34" t="s">
        <v>618</v>
      </c>
      <c r="D251" s="50" t="s">
        <v>619</v>
      </c>
      <c r="E251" s="51"/>
      <c r="F251" s="51"/>
      <c r="G251" s="57"/>
      <c r="H251" s="38">
        <f t="shared" si="3"/>
        <v>0</v>
      </c>
      <c r="I251" s="53"/>
      <c r="J251" s="53"/>
    </row>
    <row r="252" spans="1:10" ht="13.8" hidden="1" x14ac:dyDescent="0.25">
      <c r="A252" s="1">
        <v>6</v>
      </c>
      <c r="B252" s="2" t="s">
        <v>438</v>
      </c>
      <c r="C252" s="34" t="s">
        <v>620</v>
      </c>
      <c r="D252" s="50" t="s">
        <v>621</v>
      </c>
      <c r="E252" s="51"/>
      <c r="F252" s="51"/>
      <c r="G252" s="57"/>
      <c r="H252" s="38">
        <f t="shared" si="3"/>
        <v>0</v>
      </c>
      <c r="I252" s="53"/>
      <c r="J252" s="53"/>
    </row>
    <row r="253" spans="1:10" ht="13.8" hidden="1" x14ac:dyDescent="0.25">
      <c r="A253" s="1">
        <v>6</v>
      </c>
      <c r="B253" s="2" t="s">
        <v>438</v>
      </c>
      <c r="C253" s="34" t="s">
        <v>622</v>
      </c>
      <c r="D253" s="50" t="s">
        <v>623</v>
      </c>
      <c r="E253" s="51"/>
      <c r="F253" s="51"/>
      <c r="G253" s="57"/>
      <c r="H253" s="38">
        <f t="shared" si="3"/>
        <v>0</v>
      </c>
      <c r="I253" s="53"/>
      <c r="J253" s="53"/>
    </row>
    <row r="254" spans="1:10" ht="13.8" hidden="1" x14ac:dyDescent="0.25">
      <c r="A254" s="1">
        <v>6</v>
      </c>
      <c r="B254" s="2" t="s">
        <v>438</v>
      </c>
      <c r="C254" s="34" t="s">
        <v>624</v>
      </c>
      <c r="D254" s="50" t="s">
        <v>625</v>
      </c>
      <c r="E254" s="51"/>
      <c r="F254" s="51"/>
      <c r="G254" s="57"/>
      <c r="H254" s="38">
        <f t="shared" si="3"/>
        <v>0</v>
      </c>
      <c r="I254" s="53"/>
      <c r="J254" s="53"/>
    </row>
    <row r="255" spans="1:10" ht="13.8" hidden="1" x14ac:dyDescent="0.25">
      <c r="A255" s="1">
        <v>6</v>
      </c>
      <c r="B255" s="2" t="s">
        <v>626</v>
      </c>
      <c r="C255" s="34" t="s">
        <v>627</v>
      </c>
      <c r="D255" s="50" t="s">
        <v>628</v>
      </c>
      <c r="E255" s="51"/>
      <c r="F255" s="51"/>
      <c r="G255" s="57"/>
      <c r="H255" s="38">
        <f t="shared" si="3"/>
        <v>0</v>
      </c>
      <c r="I255" s="53"/>
      <c r="J255" s="53"/>
    </row>
    <row r="256" spans="1:10" ht="13.8" hidden="1" x14ac:dyDescent="0.25">
      <c r="A256" s="1">
        <v>6</v>
      </c>
      <c r="B256" s="2" t="s">
        <v>626</v>
      </c>
      <c r="C256" s="34" t="s">
        <v>629</v>
      </c>
      <c r="D256" s="50" t="s">
        <v>630</v>
      </c>
      <c r="E256" s="51"/>
      <c r="F256" s="51"/>
      <c r="G256" s="48"/>
      <c r="H256" s="38">
        <f t="shared" si="3"/>
        <v>0</v>
      </c>
      <c r="I256" s="332"/>
      <c r="J256" s="332"/>
    </row>
    <row r="257" spans="1:10" ht="13.8" hidden="1" x14ac:dyDescent="0.25">
      <c r="A257" s="1">
        <v>6</v>
      </c>
      <c r="B257" s="2" t="s">
        <v>626</v>
      </c>
      <c r="C257" s="34" t="s">
        <v>632</v>
      </c>
      <c r="D257" s="50" t="s">
        <v>633</v>
      </c>
      <c r="E257" s="51"/>
      <c r="F257" s="51"/>
      <c r="G257" s="48"/>
      <c r="H257" s="38">
        <f t="shared" si="3"/>
        <v>0</v>
      </c>
      <c r="I257" s="53"/>
      <c r="J257" s="53"/>
    </row>
    <row r="258" spans="1:10" ht="92.4" x14ac:dyDescent="0.25">
      <c r="A258" s="1">
        <v>6</v>
      </c>
      <c r="B258" s="2" t="s">
        <v>626</v>
      </c>
      <c r="C258" s="74" t="s">
        <v>634</v>
      </c>
      <c r="D258" s="68" t="s">
        <v>635</v>
      </c>
      <c r="E258" s="51"/>
      <c r="F258" s="51">
        <v>150000000</v>
      </c>
      <c r="G258" s="48">
        <f>338000000-11866874</f>
        <v>326133126</v>
      </c>
      <c r="H258" s="38">
        <f t="shared" si="3"/>
        <v>476133126</v>
      </c>
      <c r="I258" s="53" t="s">
        <v>1131</v>
      </c>
      <c r="J258" s="53"/>
    </row>
    <row r="259" spans="1:10" ht="39.6" x14ac:dyDescent="0.25">
      <c r="A259" s="1">
        <v>6</v>
      </c>
      <c r="B259" s="2" t="s">
        <v>637</v>
      </c>
      <c r="C259" s="34" t="s">
        <v>638</v>
      </c>
      <c r="D259" s="50" t="s">
        <v>639</v>
      </c>
      <c r="E259" s="51"/>
      <c r="F259" s="51"/>
      <c r="G259" s="48">
        <v>9100000</v>
      </c>
      <c r="H259" s="38">
        <f t="shared" si="3"/>
        <v>9100000</v>
      </c>
      <c r="I259" s="53" t="s">
        <v>1132</v>
      </c>
      <c r="J259" s="53"/>
    </row>
    <row r="260" spans="1:10" ht="13.8" hidden="1" x14ac:dyDescent="0.25">
      <c r="A260" s="1">
        <v>6</v>
      </c>
      <c r="B260" s="2" t="s">
        <v>637</v>
      </c>
      <c r="C260" s="34"/>
      <c r="D260" s="50" t="s">
        <v>640</v>
      </c>
      <c r="E260" s="51"/>
      <c r="F260" s="51"/>
      <c r="G260" s="48"/>
      <c r="H260" s="38">
        <f t="shared" si="3"/>
        <v>0</v>
      </c>
      <c r="I260" s="53"/>
      <c r="J260" s="53"/>
    </row>
    <row r="261" spans="1:10" ht="13.8" hidden="1" x14ac:dyDescent="0.25">
      <c r="A261" s="1">
        <v>6</v>
      </c>
      <c r="B261" s="2" t="s">
        <v>637</v>
      </c>
      <c r="C261" s="34" t="s">
        <v>641</v>
      </c>
      <c r="D261" s="50" t="s">
        <v>642</v>
      </c>
      <c r="E261" s="51"/>
      <c r="F261" s="51"/>
      <c r="G261" s="48"/>
      <c r="H261" s="38">
        <f t="shared" si="3"/>
        <v>0</v>
      </c>
      <c r="I261" s="53"/>
      <c r="J261" s="53"/>
    </row>
    <row r="262" spans="1:10" ht="13.8" hidden="1" x14ac:dyDescent="0.25">
      <c r="A262" s="1">
        <v>6</v>
      </c>
      <c r="B262" s="2" t="s">
        <v>637</v>
      </c>
      <c r="C262" s="34" t="s">
        <v>643</v>
      </c>
      <c r="D262" s="50" t="s">
        <v>644</v>
      </c>
      <c r="E262" s="51"/>
      <c r="F262" s="51"/>
      <c r="G262" s="48"/>
      <c r="H262" s="38">
        <f t="shared" si="3"/>
        <v>0</v>
      </c>
      <c r="I262" s="53"/>
      <c r="J262" s="53"/>
    </row>
    <row r="263" spans="1:10" ht="13.8" hidden="1" x14ac:dyDescent="0.25">
      <c r="A263" s="1">
        <v>6</v>
      </c>
      <c r="B263" s="2" t="s">
        <v>637</v>
      </c>
      <c r="C263" s="34" t="s">
        <v>645</v>
      </c>
      <c r="D263" s="50" t="s">
        <v>646</v>
      </c>
      <c r="E263" s="51"/>
      <c r="F263" s="51"/>
      <c r="G263" s="48"/>
      <c r="H263" s="38">
        <f t="shared" ref="H263:H312" si="4">+E263+F263+G263</f>
        <v>0</v>
      </c>
      <c r="I263" s="53"/>
      <c r="J263" s="53"/>
    </row>
    <row r="264" spans="1:10" ht="34.5" customHeight="1" x14ac:dyDescent="0.25">
      <c r="A264" s="1">
        <v>6</v>
      </c>
      <c r="B264" s="2" t="s">
        <v>637</v>
      </c>
      <c r="C264" s="34" t="s">
        <v>647</v>
      </c>
      <c r="D264" s="50" t="s">
        <v>648</v>
      </c>
      <c r="E264" s="51"/>
      <c r="F264" s="51"/>
      <c r="G264" s="48">
        <v>5000000</v>
      </c>
      <c r="H264" s="38">
        <f t="shared" si="4"/>
        <v>5000000</v>
      </c>
      <c r="I264" s="144" t="s">
        <v>649</v>
      </c>
      <c r="J264" s="144"/>
    </row>
    <row r="265" spans="1:10" ht="13.8" hidden="1" x14ac:dyDescent="0.25">
      <c r="A265" s="1">
        <v>6</v>
      </c>
      <c r="B265" s="2" t="s">
        <v>650</v>
      </c>
      <c r="C265" s="65" t="s">
        <v>651</v>
      </c>
      <c r="D265" s="70" t="s">
        <v>652</v>
      </c>
      <c r="E265" s="51"/>
      <c r="F265" s="51"/>
      <c r="G265" s="57"/>
      <c r="H265" s="38"/>
      <c r="I265" s="53"/>
      <c r="J265" s="53"/>
    </row>
    <row r="266" spans="1:10" ht="13.8" hidden="1" outlineLevel="1" x14ac:dyDescent="0.25">
      <c r="C266" s="67" t="s">
        <v>653</v>
      </c>
      <c r="D266" s="50" t="s">
        <v>654</v>
      </c>
      <c r="E266" s="51"/>
      <c r="F266" s="51"/>
      <c r="G266" s="57"/>
      <c r="H266" s="38">
        <f t="shared" si="4"/>
        <v>0</v>
      </c>
      <c r="I266" s="53"/>
      <c r="J266" s="53"/>
    </row>
    <row r="267" spans="1:10" ht="13.8" hidden="1" outlineLevel="1" x14ac:dyDescent="0.25">
      <c r="C267" s="67" t="s">
        <v>655</v>
      </c>
      <c r="D267" s="50" t="s">
        <v>656</v>
      </c>
      <c r="E267" s="51"/>
      <c r="F267" s="51"/>
      <c r="G267" s="57"/>
      <c r="H267" s="38">
        <f t="shared" si="4"/>
        <v>0</v>
      </c>
      <c r="I267" s="53"/>
      <c r="J267" s="53"/>
    </row>
    <row r="268" spans="1:10" ht="13.8" hidden="1" outlineLevel="1" x14ac:dyDescent="0.25">
      <c r="C268" s="67" t="s">
        <v>657</v>
      </c>
      <c r="D268" s="50" t="s">
        <v>658</v>
      </c>
      <c r="E268" s="51"/>
      <c r="F268" s="51"/>
      <c r="G268" s="57"/>
      <c r="H268" s="38">
        <f t="shared" si="4"/>
        <v>0</v>
      </c>
      <c r="I268" s="53"/>
      <c r="J268" s="53"/>
    </row>
    <row r="269" spans="1:10" ht="13.8" hidden="1" collapsed="1" x14ac:dyDescent="0.25">
      <c r="A269" s="1">
        <v>6</v>
      </c>
      <c r="B269" s="2" t="s">
        <v>650</v>
      </c>
      <c r="C269" s="65" t="s">
        <v>659</v>
      </c>
      <c r="D269" s="70" t="s">
        <v>660</v>
      </c>
      <c r="E269" s="51"/>
      <c r="F269" s="51"/>
      <c r="G269" s="57"/>
      <c r="H269" s="38"/>
      <c r="I269" s="53"/>
      <c r="J269" s="53"/>
    </row>
    <row r="270" spans="1:10" ht="13.8" hidden="1" outlineLevel="1" x14ac:dyDescent="0.25">
      <c r="C270" s="67" t="s">
        <v>661</v>
      </c>
      <c r="D270" s="50" t="s">
        <v>662</v>
      </c>
      <c r="E270" s="51"/>
      <c r="F270" s="51"/>
      <c r="G270" s="57"/>
      <c r="H270" s="38">
        <f t="shared" si="4"/>
        <v>0</v>
      </c>
      <c r="I270" s="53"/>
      <c r="J270" s="53"/>
    </row>
    <row r="271" spans="1:10" ht="13.8" hidden="1" outlineLevel="1" x14ac:dyDescent="0.25">
      <c r="C271" s="67" t="s">
        <v>663</v>
      </c>
      <c r="D271" s="50" t="s">
        <v>664</v>
      </c>
      <c r="E271" s="51"/>
      <c r="F271" s="51"/>
      <c r="G271" s="57"/>
      <c r="H271" s="38">
        <f t="shared" si="4"/>
        <v>0</v>
      </c>
      <c r="I271" s="53"/>
      <c r="J271" s="53"/>
    </row>
    <row r="272" spans="1:10" ht="13.8" hidden="1" outlineLevel="1" x14ac:dyDescent="0.25">
      <c r="C272" s="67" t="s">
        <v>665</v>
      </c>
      <c r="D272" s="50" t="s">
        <v>666</v>
      </c>
      <c r="E272" s="51"/>
      <c r="F272" s="51"/>
      <c r="G272" s="57"/>
      <c r="H272" s="38">
        <f t="shared" si="4"/>
        <v>0</v>
      </c>
      <c r="I272" s="53"/>
      <c r="J272" s="53"/>
    </row>
    <row r="273" spans="1:10" ht="13.8" hidden="1" outlineLevel="1" x14ac:dyDescent="0.25">
      <c r="C273" s="67" t="s">
        <v>668</v>
      </c>
      <c r="D273" s="50" t="s">
        <v>666</v>
      </c>
      <c r="E273" s="51"/>
      <c r="F273" s="51"/>
      <c r="G273" s="57"/>
      <c r="H273" s="38">
        <f t="shared" si="4"/>
        <v>0</v>
      </c>
      <c r="I273" s="53"/>
      <c r="J273" s="53"/>
    </row>
    <row r="274" spans="1:10" ht="13.8" hidden="1" outlineLevel="1" x14ac:dyDescent="0.25">
      <c r="C274" s="67" t="s">
        <v>670</v>
      </c>
      <c r="D274" s="50" t="s">
        <v>671</v>
      </c>
      <c r="E274" s="51"/>
      <c r="F274" s="51"/>
      <c r="G274" s="57"/>
      <c r="H274" s="38">
        <f t="shared" si="4"/>
        <v>0</v>
      </c>
      <c r="I274" s="53"/>
      <c r="J274" s="53"/>
    </row>
    <row r="275" spans="1:10" ht="13.8" hidden="1" outlineLevel="1" x14ac:dyDescent="0.25">
      <c r="A275" s="1">
        <v>6</v>
      </c>
      <c r="B275" s="2" t="s">
        <v>650</v>
      </c>
      <c r="C275" s="67" t="s">
        <v>673</v>
      </c>
      <c r="D275" s="50" t="s">
        <v>674</v>
      </c>
      <c r="E275" s="51"/>
      <c r="F275" s="51"/>
      <c r="G275" s="57"/>
      <c r="H275" s="38">
        <f t="shared" si="4"/>
        <v>0</v>
      </c>
      <c r="I275" s="53"/>
      <c r="J275" s="53"/>
    </row>
    <row r="276" spans="1:10" ht="14.4" hidden="1" outlineLevel="1" x14ac:dyDescent="0.25">
      <c r="A276" s="1">
        <v>6</v>
      </c>
      <c r="B276" s="2" t="s">
        <v>650</v>
      </c>
      <c r="C276" s="67" t="s">
        <v>675</v>
      </c>
      <c r="D276" s="50" t="s">
        <v>676</v>
      </c>
      <c r="E276" s="69"/>
      <c r="F276" s="69"/>
      <c r="G276" s="57"/>
      <c r="H276" s="38">
        <f t="shared" si="4"/>
        <v>0</v>
      </c>
      <c r="I276" s="53"/>
      <c r="J276" s="53"/>
    </row>
    <row r="277" spans="1:10" ht="13.8" hidden="1" collapsed="1" x14ac:dyDescent="0.25">
      <c r="A277" s="1">
        <v>6</v>
      </c>
      <c r="B277" s="2" t="s">
        <v>650</v>
      </c>
      <c r="C277" s="34" t="s">
        <v>677</v>
      </c>
      <c r="D277" s="50" t="s">
        <v>678</v>
      </c>
      <c r="E277" s="51"/>
      <c r="F277" s="51"/>
      <c r="G277" s="57"/>
      <c r="H277" s="38">
        <f t="shared" si="4"/>
        <v>0</v>
      </c>
      <c r="I277" s="53"/>
      <c r="J277" s="53"/>
    </row>
    <row r="278" spans="1:10" ht="13.8" hidden="1" x14ac:dyDescent="0.25">
      <c r="A278" s="1">
        <v>6</v>
      </c>
      <c r="B278" s="2" t="s">
        <v>650</v>
      </c>
      <c r="C278" s="65" t="s">
        <v>679</v>
      </c>
      <c r="D278" s="70" t="s">
        <v>680</v>
      </c>
      <c r="E278" s="51"/>
      <c r="F278" s="51"/>
      <c r="G278" s="57"/>
      <c r="H278" s="38"/>
      <c r="I278" s="53"/>
      <c r="J278" s="53"/>
    </row>
    <row r="279" spans="1:10" ht="13.8" hidden="1" outlineLevel="1" x14ac:dyDescent="0.25">
      <c r="C279" s="67" t="s">
        <v>681</v>
      </c>
      <c r="D279" s="50" t="s">
        <v>682</v>
      </c>
      <c r="E279" s="51"/>
      <c r="F279" s="51"/>
      <c r="G279" s="57"/>
      <c r="H279" s="38">
        <f t="shared" si="4"/>
        <v>0</v>
      </c>
      <c r="I279" s="53"/>
      <c r="J279" s="53"/>
    </row>
    <row r="280" spans="1:10" ht="13.8" hidden="1" outlineLevel="1" x14ac:dyDescent="0.25">
      <c r="C280" s="67" t="s">
        <v>683</v>
      </c>
      <c r="D280" s="50" t="s">
        <v>684</v>
      </c>
      <c r="E280" s="51"/>
      <c r="F280" s="51"/>
      <c r="G280" s="57"/>
      <c r="H280" s="38">
        <f t="shared" si="4"/>
        <v>0</v>
      </c>
      <c r="I280" s="53"/>
      <c r="J280" s="53"/>
    </row>
    <row r="281" spans="1:10" ht="13.8" hidden="1" outlineLevel="1" x14ac:dyDescent="0.25">
      <c r="C281" s="67" t="s">
        <v>685</v>
      </c>
      <c r="D281" s="50" t="s">
        <v>686</v>
      </c>
      <c r="E281" s="51"/>
      <c r="F281" s="51"/>
      <c r="G281" s="57"/>
      <c r="H281" s="38">
        <f t="shared" si="4"/>
        <v>0</v>
      </c>
      <c r="I281" s="53"/>
      <c r="J281" s="53"/>
    </row>
    <row r="282" spans="1:10" ht="13.8" hidden="1" collapsed="1" x14ac:dyDescent="0.25">
      <c r="A282" s="1">
        <v>6</v>
      </c>
      <c r="B282" s="2" t="s">
        <v>687</v>
      </c>
      <c r="C282" s="34" t="s">
        <v>688</v>
      </c>
      <c r="D282" s="50" t="s">
        <v>689</v>
      </c>
      <c r="E282" s="51"/>
      <c r="F282" s="51"/>
      <c r="G282" s="57"/>
      <c r="H282" s="38">
        <f t="shared" si="4"/>
        <v>0</v>
      </c>
      <c r="I282" s="53"/>
      <c r="J282" s="53"/>
    </row>
    <row r="283" spans="1:10" ht="13.8" hidden="1" x14ac:dyDescent="0.25">
      <c r="A283" s="1">
        <v>6</v>
      </c>
      <c r="B283" s="2" t="s">
        <v>690</v>
      </c>
      <c r="C283" s="34" t="s">
        <v>691</v>
      </c>
      <c r="D283" s="50" t="s">
        <v>692</v>
      </c>
      <c r="E283" s="51"/>
      <c r="F283" s="51"/>
      <c r="G283" s="48"/>
      <c r="H283" s="38">
        <f t="shared" si="4"/>
        <v>0</v>
      </c>
      <c r="I283" s="53"/>
      <c r="J283" s="53"/>
    </row>
    <row r="284" spans="1:10" ht="13.8" hidden="1" x14ac:dyDescent="0.25">
      <c r="A284" s="1">
        <v>6</v>
      </c>
      <c r="B284" s="2" t="s">
        <v>690</v>
      </c>
      <c r="C284" s="34" t="s">
        <v>691</v>
      </c>
      <c r="D284" s="50" t="s">
        <v>692</v>
      </c>
      <c r="E284" s="51"/>
      <c r="F284" s="51"/>
      <c r="G284" s="48"/>
      <c r="H284" s="38">
        <f t="shared" si="4"/>
        <v>0</v>
      </c>
      <c r="I284" s="53"/>
      <c r="J284" s="53"/>
    </row>
    <row r="285" spans="1:10" ht="13.8" hidden="1" x14ac:dyDescent="0.25">
      <c r="A285" s="1">
        <v>6</v>
      </c>
      <c r="B285" s="2" t="s">
        <v>690</v>
      </c>
      <c r="C285" s="34" t="s">
        <v>695</v>
      </c>
      <c r="D285" s="50" t="s">
        <v>696</v>
      </c>
      <c r="E285" s="51"/>
      <c r="F285" s="51"/>
      <c r="G285" s="57"/>
      <c r="H285" s="38">
        <f t="shared" si="4"/>
        <v>0</v>
      </c>
      <c r="I285" s="53"/>
      <c r="J285" s="53"/>
    </row>
    <row r="286" spans="1:10" ht="27" thickBot="1" x14ac:dyDescent="0.3">
      <c r="A286" s="1">
        <v>6</v>
      </c>
      <c r="B286" s="2" t="s">
        <v>697</v>
      </c>
      <c r="C286" s="34" t="s">
        <v>698</v>
      </c>
      <c r="D286" s="71" t="s">
        <v>699</v>
      </c>
      <c r="E286" s="51"/>
      <c r="F286" s="51"/>
      <c r="G286" s="48">
        <v>14243074.999999998</v>
      </c>
      <c r="H286" s="38">
        <f t="shared" si="4"/>
        <v>14243074.999999998</v>
      </c>
      <c r="I286" s="53"/>
      <c r="J286" s="53"/>
    </row>
    <row r="287" spans="1:10" ht="14.4" hidden="1" thickBot="1" x14ac:dyDescent="0.3">
      <c r="A287" s="1">
        <v>6</v>
      </c>
      <c r="B287" s="2" t="s">
        <v>697</v>
      </c>
      <c r="C287" s="34" t="s">
        <v>700</v>
      </c>
      <c r="D287" s="46" t="s">
        <v>701</v>
      </c>
      <c r="E287" s="51"/>
      <c r="F287" s="51"/>
      <c r="G287" s="57"/>
      <c r="H287" s="38">
        <f t="shared" si="4"/>
        <v>0</v>
      </c>
      <c r="I287" s="53"/>
      <c r="J287" s="53"/>
    </row>
    <row r="288" spans="1:10" ht="14.4" hidden="1" thickBot="1" x14ac:dyDescent="0.3">
      <c r="A288" s="1">
        <v>6</v>
      </c>
      <c r="B288" s="2" t="s">
        <v>697</v>
      </c>
      <c r="C288" s="34" t="s">
        <v>703</v>
      </c>
      <c r="D288" s="46" t="s">
        <v>701</v>
      </c>
      <c r="E288" s="51"/>
      <c r="F288" s="51"/>
      <c r="G288" s="57"/>
      <c r="H288" s="38">
        <f t="shared" si="4"/>
        <v>0</v>
      </c>
      <c r="I288" s="49"/>
      <c r="J288" s="49"/>
    </row>
    <row r="289" spans="1:10" ht="14.4" hidden="1" thickBot="1" x14ac:dyDescent="0.3">
      <c r="A289" s="1">
        <v>6</v>
      </c>
      <c r="B289" s="2" t="s">
        <v>697</v>
      </c>
      <c r="C289" s="34" t="s">
        <v>704</v>
      </c>
      <c r="D289" s="46" t="s">
        <v>701</v>
      </c>
      <c r="E289" s="51"/>
      <c r="F289" s="51"/>
      <c r="G289" s="57"/>
      <c r="H289" s="38">
        <f t="shared" si="4"/>
        <v>0</v>
      </c>
      <c r="I289" s="49"/>
      <c r="J289" s="49"/>
    </row>
    <row r="290" spans="1:10" ht="14.4" hidden="1" thickBot="1" x14ac:dyDescent="0.3">
      <c r="A290" s="1">
        <v>6</v>
      </c>
      <c r="B290" s="2" t="s">
        <v>697</v>
      </c>
      <c r="C290" s="34" t="s">
        <v>706</v>
      </c>
      <c r="D290" s="46" t="s">
        <v>701</v>
      </c>
      <c r="E290" s="51"/>
      <c r="F290" s="51"/>
      <c r="G290" s="57"/>
      <c r="H290" s="38">
        <f t="shared" si="4"/>
        <v>0</v>
      </c>
      <c r="I290" s="49"/>
      <c r="J290" s="49"/>
    </row>
    <row r="291" spans="1:10" ht="14.4" hidden="1" thickBot="1" x14ac:dyDescent="0.3">
      <c r="A291" s="1">
        <v>6</v>
      </c>
      <c r="B291" s="2" t="s">
        <v>697</v>
      </c>
      <c r="C291" s="34" t="s">
        <v>707</v>
      </c>
      <c r="D291" s="46" t="s">
        <v>701</v>
      </c>
      <c r="E291" s="51"/>
      <c r="F291" s="51"/>
      <c r="G291" s="57"/>
      <c r="H291" s="38">
        <f t="shared" si="4"/>
        <v>0</v>
      </c>
      <c r="I291" s="49"/>
      <c r="J291" s="49"/>
    </row>
    <row r="292" spans="1:10" ht="14.4" hidden="1" thickBot="1" x14ac:dyDescent="0.3">
      <c r="A292" s="1">
        <v>7</v>
      </c>
      <c r="B292" s="2" t="s">
        <v>708</v>
      </c>
      <c r="C292" s="74" t="s">
        <v>709</v>
      </c>
      <c r="D292" s="46" t="s">
        <v>710</v>
      </c>
      <c r="E292" s="51"/>
      <c r="F292" s="51"/>
      <c r="G292" s="57"/>
      <c r="H292" s="38">
        <f t="shared" si="4"/>
        <v>0</v>
      </c>
      <c r="I292" s="49"/>
      <c r="J292" s="49"/>
    </row>
    <row r="293" spans="1:10" ht="14.4" hidden="1" thickBot="1" x14ac:dyDescent="0.3">
      <c r="A293" s="1">
        <v>7</v>
      </c>
      <c r="B293" s="2" t="s">
        <v>708</v>
      </c>
      <c r="C293" s="74" t="s">
        <v>711</v>
      </c>
      <c r="D293" s="46" t="s">
        <v>712</v>
      </c>
      <c r="E293" s="47"/>
      <c r="F293" s="47"/>
      <c r="G293" s="48"/>
      <c r="H293" s="38">
        <f t="shared" si="4"/>
        <v>0</v>
      </c>
      <c r="I293" s="49"/>
      <c r="J293" s="49"/>
    </row>
    <row r="294" spans="1:10" ht="14.4" hidden="1" thickBot="1" x14ac:dyDescent="0.3">
      <c r="A294" s="1">
        <v>7</v>
      </c>
      <c r="B294" s="2" t="s">
        <v>708</v>
      </c>
      <c r="C294" s="74" t="s">
        <v>713</v>
      </c>
      <c r="D294" s="46" t="s">
        <v>714</v>
      </c>
      <c r="E294" s="47"/>
      <c r="F294" s="47"/>
      <c r="G294" s="48"/>
      <c r="H294" s="38">
        <f t="shared" si="4"/>
        <v>0</v>
      </c>
      <c r="I294" s="49"/>
      <c r="J294" s="49"/>
    </row>
    <row r="295" spans="1:10" ht="14.4" hidden="1" thickBot="1" x14ac:dyDescent="0.3">
      <c r="A295" s="1">
        <v>7</v>
      </c>
      <c r="B295" s="2" t="s">
        <v>715</v>
      </c>
      <c r="C295" s="74" t="s">
        <v>716</v>
      </c>
      <c r="D295" s="46" t="s">
        <v>717</v>
      </c>
      <c r="E295" s="47"/>
      <c r="F295" s="47"/>
      <c r="G295" s="48"/>
      <c r="H295" s="38">
        <f t="shared" si="4"/>
        <v>0</v>
      </c>
      <c r="I295" s="49"/>
      <c r="J295" s="49"/>
    </row>
    <row r="296" spans="1:10" ht="14.4" hidden="1" thickBot="1" x14ac:dyDescent="0.3">
      <c r="A296" s="1">
        <v>7</v>
      </c>
      <c r="B296" s="2" t="s">
        <v>718</v>
      </c>
      <c r="C296" s="74" t="s">
        <v>719</v>
      </c>
      <c r="D296" s="46" t="s">
        <v>720</v>
      </c>
      <c r="E296" s="47"/>
      <c r="F296" s="47"/>
      <c r="G296" s="48"/>
      <c r="H296" s="38">
        <f t="shared" si="4"/>
        <v>0</v>
      </c>
      <c r="I296" s="49"/>
      <c r="J296" s="49"/>
    </row>
    <row r="297" spans="1:10" ht="14.4" hidden="1" thickBot="1" x14ac:dyDescent="0.3">
      <c r="A297" s="1">
        <v>7</v>
      </c>
      <c r="B297" s="2" t="s">
        <v>718</v>
      </c>
      <c r="C297" s="74" t="s">
        <v>721</v>
      </c>
      <c r="D297" s="46" t="s">
        <v>722</v>
      </c>
      <c r="E297" s="47"/>
      <c r="F297" s="47"/>
      <c r="G297" s="48"/>
      <c r="H297" s="38">
        <f t="shared" si="4"/>
        <v>0</v>
      </c>
      <c r="I297" s="49"/>
      <c r="J297" s="49"/>
    </row>
    <row r="298" spans="1:10" ht="14.4" hidden="1" thickBot="1" x14ac:dyDescent="0.3">
      <c r="A298" s="1">
        <v>8</v>
      </c>
      <c r="B298" s="2" t="s">
        <v>723</v>
      </c>
      <c r="C298" s="74" t="s">
        <v>724</v>
      </c>
      <c r="D298" s="46" t="s">
        <v>725</v>
      </c>
      <c r="E298" s="47"/>
      <c r="F298" s="47"/>
      <c r="G298" s="48"/>
      <c r="H298" s="38">
        <f t="shared" si="4"/>
        <v>0</v>
      </c>
      <c r="I298" s="49"/>
      <c r="J298" s="49"/>
    </row>
    <row r="299" spans="1:10" ht="14.4" hidden="1" thickBot="1" x14ac:dyDescent="0.3">
      <c r="A299" s="1">
        <v>8</v>
      </c>
      <c r="B299" s="2" t="s">
        <v>723</v>
      </c>
      <c r="C299" s="74" t="s">
        <v>726</v>
      </c>
      <c r="D299" s="46" t="s">
        <v>727</v>
      </c>
      <c r="E299" s="47"/>
      <c r="F299" s="47"/>
      <c r="G299" s="48"/>
      <c r="H299" s="38">
        <f t="shared" si="4"/>
        <v>0</v>
      </c>
      <c r="I299" s="49"/>
      <c r="J299" s="49"/>
    </row>
    <row r="300" spans="1:10" ht="14.4" hidden="1" thickBot="1" x14ac:dyDescent="0.3">
      <c r="A300" s="1">
        <v>8</v>
      </c>
      <c r="B300" s="2" t="s">
        <v>723</v>
      </c>
      <c r="C300" s="74" t="s">
        <v>728</v>
      </c>
      <c r="D300" s="46" t="s">
        <v>729</v>
      </c>
      <c r="E300" s="47"/>
      <c r="F300" s="47"/>
      <c r="G300" s="48"/>
      <c r="H300" s="38">
        <f t="shared" si="4"/>
        <v>0</v>
      </c>
      <c r="I300" s="49"/>
      <c r="J300" s="49"/>
    </row>
    <row r="301" spans="1:10" ht="14.4" hidden="1" thickBot="1" x14ac:dyDescent="0.3">
      <c r="A301" s="1">
        <v>8</v>
      </c>
      <c r="B301" s="2" t="s">
        <v>723</v>
      </c>
      <c r="C301" s="74" t="s">
        <v>730</v>
      </c>
      <c r="D301" s="46" t="s">
        <v>731</v>
      </c>
      <c r="E301" s="47"/>
      <c r="F301" s="47"/>
      <c r="G301" s="48"/>
      <c r="H301" s="38">
        <f t="shared" si="4"/>
        <v>0</v>
      </c>
      <c r="I301" s="49"/>
      <c r="J301" s="49"/>
    </row>
    <row r="302" spans="1:10" ht="14.4" hidden="1" thickBot="1" x14ac:dyDescent="0.3">
      <c r="A302" s="1">
        <v>8</v>
      </c>
      <c r="B302" s="2" t="s">
        <v>732</v>
      </c>
      <c r="C302" s="74" t="s">
        <v>733</v>
      </c>
      <c r="D302" s="46" t="s">
        <v>734</v>
      </c>
      <c r="E302" s="47"/>
      <c r="F302" s="47"/>
      <c r="G302" s="48"/>
      <c r="H302" s="38">
        <f t="shared" si="4"/>
        <v>0</v>
      </c>
      <c r="I302" s="49"/>
      <c r="J302" s="49"/>
    </row>
    <row r="303" spans="1:10" ht="14.4" hidden="1" thickBot="1" x14ac:dyDescent="0.3">
      <c r="A303" s="1">
        <v>8</v>
      </c>
      <c r="B303" s="2" t="s">
        <v>732</v>
      </c>
      <c r="C303" s="74" t="s">
        <v>735</v>
      </c>
      <c r="D303" s="46" t="s">
        <v>736</v>
      </c>
      <c r="E303" s="47"/>
      <c r="F303" s="47"/>
      <c r="G303" s="48"/>
      <c r="H303" s="38">
        <f t="shared" si="4"/>
        <v>0</v>
      </c>
      <c r="I303" s="49"/>
      <c r="J303" s="49"/>
    </row>
    <row r="304" spans="1:10" ht="14.4" hidden="1" thickBot="1" x14ac:dyDescent="0.3">
      <c r="A304" s="1">
        <v>8</v>
      </c>
      <c r="B304" s="2" t="s">
        <v>732</v>
      </c>
      <c r="C304" s="74" t="s">
        <v>737</v>
      </c>
      <c r="D304" s="46" t="s">
        <v>738</v>
      </c>
      <c r="E304" s="47"/>
      <c r="F304" s="47"/>
      <c r="G304" s="48"/>
      <c r="H304" s="38">
        <f t="shared" si="4"/>
        <v>0</v>
      </c>
      <c r="I304" s="49"/>
      <c r="J304" s="49"/>
    </row>
    <row r="305" spans="1:10" ht="14.4" hidden="1" thickBot="1" x14ac:dyDescent="0.3">
      <c r="A305" s="1">
        <v>8</v>
      </c>
      <c r="B305" s="2" t="s">
        <v>732</v>
      </c>
      <c r="C305" s="74" t="s">
        <v>739</v>
      </c>
      <c r="D305" s="46" t="s">
        <v>740</v>
      </c>
      <c r="E305" s="47"/>
      <c r="F305" s="47"/>
      <c r="G305" s="48"/>
      <c r="H305" s="38">
        <f t="shared" si="4"/>
        <v>0</v>
      </c>
      <c r="I305" s="49"/>
      <c r="J305" s="49"/>
    </row>
    <row r="306" spans="1:10" ht="14.4" hidden="1" thickBot="1" x14ac:dyDescent="0.3">
      <c r="A306" s="1">
        <v>8</v>
      </c>
      <c r="B306" s="2" t="s">
        <v>732</v>
      </c>
      <c r="C306" s="74" t="s">
        <v>741</v>
      </c>
      <c r="D306" s="46" t="s">
        <v>742</v>
      </c>
      <c r="E306" s="47"/>
      <c r="F306" s="47"/>
      <c r="G306" s="48"/>
      <c r="H306" s="38">
        <f t="shared" si="4"/>
        <v>0</v>
      </c>
      <c r="I306" s="49"/>
      <c r="J306" s="49"/>
    </row>
    <row r="307" spans="1:10" ht="14.4" hidden="1" thickBot="1" x14ac:dyDescent="0.3">
      <c r="A307" s="1">
        <v>8</v>
      </c>
      <c r="B307" s="2" t="s">
        <v>732</v>
      </c>
      <c r="C307" s="74" t="s">
        <v>743</v>
      </c>
      <c r="D307" s="46" t="s">
        <v>744</v>
      </c>
      <c r="E307" s="47"/>
      <c r="F307" s="47"/>
      <c r="G307" s="48"/>
      <c r="H307" s="38">
        <f t="shared" si="4"/>
        <v>0</v>
      </c>
      <c r="I307" s="49"/>
      <c r="J307" s="49"/>
    </row>
    <row r="308" spans="1:10" ht="14.4" hidden="1" thickBot="1" x14ac:dyDescent="0.3">
      <c r="A308" s="1">
        <v>8</v>
      </c>
      <c r="B308" s="2" t="s">
        <v>732</v>
      </c>
      <c r="C308" s="74" t="s">
        <v>745</v>
      </c>
      <c r="D308" s="46" t="s">
        <v>746</v>
      </c>
      <c r="E308" s="47"/>
      <c r="F308" s="47"/>
      <c r="G308" s="48"/>
      <c r="H308" s="38">
        <f t="shared" si="4"/>
        <v>0</v>
      </c>
      <c r="I308" s="49"/>
      <c r="J308" s="49"/>
    </row>
    <row r="309" spans="1:10" ht="14.4" hidden="1" thickBot="1" x14ac:dyDescent="0.3">
      <c r="A309" s="1">
        <v>8</v>
      </c>
      <c r="B309" s="2" t="s">
        <v>732</v>
      </c>
      <c r="C309" s="74" t="s">
        <v>747</v>
      </c>
      <c r="D309" s="46" t="s">
        <v>748</v>
      </c>
      <c r="E309" s="47"/>
      <c r="F309" s="47"/>
      <c r="G309" s="48"/>
      <c r="H309" s="38">
        <f t="shared" si="4"/>
        <v>0</v>
      </c>
      <c r="I309" s="49"/>
      <c r="J309" s="49"/>
    </row>
    <row r="310" spans="1:10" ht="14.4" hidden="1" thickBot="1" x14ac:dyDescent="0.3">
      <c r="A310" s="1">
        <v>9</v>
      </c>
      <c r="B310" s="2" t="s">
        <v>749</v>
      </c>
      <c r="C310" s="74" t="s">
        <v>750</v>
      </c>
      <c r="D310" s="46" t="s">
        <v>751</v>
      </c>
      <c r="E310" s="47"/>
      <c r="F310" s="47"/>
      <c r="G310" s="48"/>
      <c r="H310" s="38">
        <f t="shared" si="4"/>
        <v>0</v>
      </c>
      <c r="I310" s="49"/>
      <c r="J310" s="49"/>
    </row>
    <row r="311" spans="1:10" ht="14.4" hidden="1" thickBot="1" x14ac:dyDescent="0.3">
      <c r="A311" s="1">
        <v>9</v>
      </c>
      <c r="B311" s="2" t="s">
        <v>752</v>
      </c>
      <c r="C311" s="74" t="s">
        <v>753</v>
      </c>
      <c r="D311" s="46" t="s">
        <v>754</v>
      </c>
      <c r="E311" s="47"/>
      <c r="F311" s="47"/>
      <c r="G311" s="48"/>
      <c r="H311" s="38">
        <f t="shared" si="4"/>
        <v>0</v>
      </c>
      <c r="I311" s="49"/>
      <c r="J311" s="49"/>
    </row>
    <row r="312" spans="1:10" ht="13.95" hidden="1" customHeight="1" thickBot="1" x14ac:dyDescent="0.3">
      <c r="A312" s="1">
        <v>9</v>
      </c>
      <c r="B312" s="2" t="s">
        <v>752</v>
      </c>
      <c r="C312" s="75" t="s">
        <v>755</v>
      </c>
      <c r="D312" s="76" t="s">
        <v>756</v>
      </c>
      <c r="E312" s="77"/>
      <c r="F312" s="77"/>
      <c r="G312" s="78"/>
      <c r="H312" s="79">
        <f t="shared" si="4"/>
        <v>0</v>
      </c>
      <c r="I312" s="80"/>
      <c r="J312" s="80"/>
    </row>
    <row r="313" spans="1:10" s="89" customFormat="1" ht="18" customHeight="1" thickBot="1" x14ac:dyDescent="0.3">
      <c r="A313" s="81"/>
      <c r="B313" s="81"/>
      <c r="C313" s="805" t="s">
        <v>15</v>
      </c>
      <c r="D313" s="806"/>
      <c r="E313" s="83">
        <f t="shared" ref="E313" si="5">+SUM(E6:E312)</f>
        <v>0</v>
      </c>
      <c r="F313" s="83">
        <f t="shared" ref="F313:G313" si="6">+SUM(F6:F312)</f>
        <v>150000000</v>
      </c>
      <c r="G313" s="84">
        <f t="shared" si="6"/>
        <v>2090162484</v>
      </c>
      <c r="H313" s="85">
        <f>+SUM(H6:H312)</f>
        <v>2240162484</v>
      </c>
      <c r="I313" s="86"/>
      <c r="J313" s="86"/>
    </row>
    <row r="314" spans="1:10" x14ac:dyDescent="0.25">
      <c r="D314" s="8"/>
      <c r="E314" s="91"/>
      <c r="F314" s="91"/>
      <c r="G314" s="91"/>
      <c r="H314" s="92"/>
      <c r="I314" s="93"/>
      <c r="J314" s="93"/>
    </row>
    <row r="315" spans="1:10" ht="13.8" thickBot="1" x14ac:dyDescent="0.3">
      <c r="D315" s="95"/>
      <c r="E315" s="91"/>
      <c r="F315" s="91"/>
      <c r="G315" s="91"/>
      <c r="H315" s="92"/>
      <c r="I315" s="93"/>
      <c r="J315" s="93"/>
    </row>
    <row r="316" spans="1:10" ht="28.2" thickBot="1" x14ac:dyDescent="0.3">
      <c r="D316" s="96" t="s">
        <v>757</v>
      </c>
      <c r="E316" s="17" t="s">
        <v>758</v>
      </c>
      <c r="F316" s="97" t="s">
        <v>759</v>
      </c>
      <c r="G316" s="97" t="s">
        <v>760</v>
      </c>
      <c r="H316" s="97" t="str">
        <f>+F5</f>
        <v>LEY DE SALVAMENTO</v>
      </c>
      <c r="I316" s="21" t="s">
        <v>14</v>
      </c>
      <c r="J316" s="98" t="s">
        <v>15</v>
      </c>
    </row>
    <row r="317" spans="1:10" ht="13.8" x14ac:dyDescent="0.25">
      <c r="D317" s="99" t="s">
        <v>761</v>
      </c>
      <c r="E317" s="100" t="s">
        <v>762</v>
      </c>
      <c r="F317" s="100" t="s">
        <v>763</v>
      </c>
      <c r="G317" s="101">
        <f>SUM(E6:E19)</f>
        <v>0</v>
      </c>
      <c r="H317" s="101">
        <f>SUM(F6:F19)</f>
        <v>0</v>
      </c>
      <c r="I317" s="171">
        <f>SUM(G6:G19)</f>
        <v>904291512</v>
      </c>
      <c r="J317" s="29">
        <f t="shared" ref="J317:J325" si="7">+SUM(G317:I317)</f>
        <v>904291512</v>
      </c>
    </row>
    <row r="318" spans="1:10" ht="13.8" x14ac:dyDescent="0.25">
      <c r="D318" s="105" t="s">
        <v>764</v>
      </c>
      <c r="E318" s="106" t="s">
        <v>762</v>
      </c>
      <c r="F318" s="106" t="s">
        <v>763</v>
      </c>
      <c r="G318" s="107">
        <f>SUM(E20:E71)</f>
        <v>0</v>
      </c>
      <c r="H318" s="107">
        <f t="shared" ref="H318:I318" si="8">SUM(F20:F71)</f>
        <v>0</v>
      </c>
      <c r="I318" s="174">
        <f t="shared" si="8"/>
        <v>428819487</v>
      </c>
      <c r="J318" s="38">
        <f t="shared" si="7"/>
        <v>428819487</v>
      </c>
    </row>
    <row r="319" spans="1:10" ht="13.8" x14ac:dyDescent="0.25">
      <c r="D319" s="105" t="s">
        <v>765</v>
      </c>
      <c r="E319" s="106" t="s">
        <v>762</v>
      </c>
      <c r="F319" s="106" t="s">
        <v>763</v>
      </c>
      <c r="G319" s="107">
        <f>SUM(E72:E101)</f>
        <v>0</v>
      </c>
      <c r="H319" s="107">
        <f t="shared" ref="H319:I319" si="9">SUM(F72:F101)</f>
        <v>0</v>
      </c>
      <c r="I319" s="174">
        <f t="shared" si="9"/>
        <v>12700000</v>
      </c>
      <c r="J319" s="38">
        <f t="shared" si="7"/>
        <v>12700000</v>
      </c>
    </row>
    <row r="320" spans="1:10" ht="13.8" x14ac:dyDescent="0.25">
      <c r="D320" s="105" t="s">
        <v>766</v>
      </c>
      <c r="E320" s="106" t="s">
        <v>762</v>
      </c>
      <c r="F320" s="106" t="s">
        <v>763</v>
      </c>
      <c r="G320" s="107">
        <f>SUM(E102:E120)</f>
        <v>0</v>
      </c>
      <c r="H320" s="107">
        <f t="shared" ref="H320:I320" si="10">SUM(F102:F120)</f>
        <v>0</v>
      </c>
      <c r="I320" s="174">
        <f t="shared" si="10"/>
        <v>0</v>
      </c>
      <c r="J320" s="38">
        <f t="shared" si="7"/>
        <v>0</v>
      </c>
    </row>
    <row r="321" spans="1:10" ht="13.8" x14ac:dyDescent="0.25">
      <c r="D321" s="105" t="s">
        <v>767</v>
      </c>
      <c r="E321" s="106" t="s">
        <v>762</v>
      </c>
      <c r="F321" s="106" t="s">
        <v>763</v>
      </c>
      <c r="G321" s="107">
        <f>SUM(E121:E138)</f>
        <v>0</v>
      </c>
      <c r="H321" s="107">
        <f t="shared" ref="H321:I321" si="11">SUM(F121:F138)</f>
        <v>0</v>
      </c>
      <c r="I321" s="174">
        <f t="shared" si="11"/>
        <v>0</v>
      </c>
      <c r="J321" s="38">
        <f t="shared" si="7"/>
        <v>0</v>
      </c>
    </row>
    <row r="322" spans="1:10" ht="13.8" x14ac:dyDescent="0.25">
      <c r="D322" s="105" t="s">
        <v>768</v>
      </c>
      <c r="E322" s="106" t="s">
        <v>769</v>
      </c>
      <c r="F322" s="106" t="s">
        <v>770</v>
      </c>
      <c r="G322" s="107">
        <f>SUM(E139:E161)</f>
        <v>0</v>
      </c>
      <c r="H322" s="107">
        <f t="shared" ref="H322:I322" si="12">SUM(F139:F161)</f>
        <v>0</v>
      </c>
      <c r="I322" s="174">
        <f t="shared" si="12"/>
        <v>377000000</v>
      </c>
      <c r="J322" s="38">
        <f t="shared" si="7"/>
        <v>377000000</v>
      </c>
    </row>
    <row r="323" spans="1:10" ht="13.8" x14ac:dyDescent="0.25">
      <c r="D323" s="105" t="s">
        <v>771</v>
      </c>
      <c r="E323" s="106" t="s">
        <v>762</v>
      </c>
      <c r="F323" s="106" t="s">
        <v>763</v>
      </c>
      <c r="G323" s="107">
        <f>SUM(E162:E291)</f>
        <v>0</v>
      </c>
      <c r="H323" s="107">
        <f t="shared" ref="H323:I323" si="13">SUM(F162:F291)</f>
        <v>150000000</v>
      </c>
      <c r="I323" s="174">
        <f t="shared" si="13"/>
        <v>367351485</v>
      </c>
      <c r="J323" s="38">
        <f t="shared" si="7"/>
        <v>517351485</v>
      </c>
    </row>
    <row r="324" spans="1:10" ht="14.4" thickBot="1" x14ac:dyDescent="0.3">
      <c r="D324" s="109" t="s">
        <v>772</v>
      </c>
      <c r="E324" s="110" t="s">
        <v>769</v>
      </c>
      <c r="F324" s="110" t="s">
        <v>770</v>
      </c>
      <c r="G324" s="111">
        <f>SUM(E292:E297)</f>
        <v>0</v>
      </c>
      <c r="H324" s="111">
        <f t="shared" ref="H324:I324" si="14">SUM(F292:F297)</f>
        <v>0</v>
      </c>
      <c r="I324" s="177">
        <f t="shared" si="14"/>
        <v>0</v>
      </c>
      <c r="J324" s="79">
        <f t="shared" si="7"/>
        <v>0</v>
      </c>
    </row>
    <row r="325" spans="1:10" s="89" customFormat="1" ht="19.95" customHeight="1" thickBot="1" x14ac:dyDescent="0.3">
      <c r="A325" s="81"/>
      <c r="B325" s="81"/>
      <c r="C325" s="113"/>
      <c r="D325" s="807" t="s">
        <v>773</v>
      </c>
      <c r="E325" s="808"/>
      <c r="F325" s="808"/>
      <c r="G325" s="83">
        <f>SUM(G317:G324)</f>
        <v>0</v>
      </c>
      <c r="H325" s="83">
        <f t="shared" ref="H325:I325" si="15">SUM(H317:H324)</f>
        <v>150000000</v>
      </c>
      <c r="I325" s="84">
        <f t="shared" si="15"/>
        <v>2090162484</v>
      </c>
      <c r="J325" s="85">
        <f t="shared" si="7"/>
        <v>2240162484</v>
      </c>
    </row>
    <row r="326" spans="1:10" x14ac:dyDescent="0.25">
      <c r="D326" s="8"/>
      <c r="H326" s="92"/>
      <c r="I326" s="93"/>
      <c r="J326" s="93"/>
    </row>
    <row r="327" spans="1:10" x14ac:dyDescent="0.25">
      <c r="D327" s="8"/>
      <c r="E327" s="91"/>
      <c r="F327" s="91"/>
      <c r="G327" s="91"/>
      <c r="H327" s="92"/>
      <c r="I327" s="93"/>
      <c r="J327" s="93"/>
    </row>
    <row r="328" spans="1:10" s="119" customFormat="1" x14ac:dyDescent="0.25">
      <c r="A328" s="117"/>
      <c r="B328" s="117"/>
      <c r="C328" s="118"/>
      <c r="E328" s="120"/>
      <c r="F328" s="120" t="s">
        <v>774</v>
      </c>
      <c r="G328" s="120">
        <f>+E313-G325</f>
        <v>0</v>
      </c>
      <c r="H328" s="120">
        <f t="shared" ref="H328:I328" si="16">+F313-H325</f>
        <v>0</v>
      </c>
      <c r="I328" s="121">
        <f t="shared" si="16"/>
        <v>0</v>
      </c>
      <c r="J328" s="121"/>
    </row>
    <row r="329" spans="1:10" x14ac:dyDescent="0.25">
      <c r="D329" s="8"/>
      <c r="E329" s="91"/>
      <c r="F329" s="91"/>
      <c r="G329" s="91"/>
      <c r="H329" s="92"/>
      <c r="I329" s="93"/>
      <c r="J329" s="93"/>
    </row>
    <row r="330" spans="1:10" x14ac:dyDescent="0.25">
      <c r="D330" s="8"/>
      <c r="E330" s="91"/>
      <c r="F330" s="91"/>
      <c r="G330" s="91"/>
      <c r="H330" s="92"/>
      <c r="I330" s="93"/>
      <c r="J330" s="93"/>
    </row>
    <row r="331" spans="1:10" x14ac:dyDescent="0.25">
      <c r="D331" s="8"/>
      <c r="E331" s="91"/>
      <c r="F331" s="91"/>
      <c r="G331" s="91"/>
      <c r="H331" s="92"/>
      <c r="I331" s="93"/>
      <c r="J331" s="93"/>
    </row>
    <row r="332" spans="1:10" x14ac:dyDescent="0.25">
      <c r="D332" s="8"/>
      <c r="E332" s="91"/>
      <c r="F332" s="91"/>
      <c r="G332" s="91"/>
      <c r="H332" s="92"/>
      <c r="I332" s="93"/>
      <c r="J332" s="93"/>
    </row>
    <row r="333" spans="1:10" x14ac:dyDescent="0.25">
      <c r="D333" s="8"/>
      <c r="E333" s="91"/>
      <c r="F333" s="91"/>
      <c r="G333" s="91"/>
      <c r="H333" s="92"/>
      <c r="I333" s="93"/>
      <c r="J333" s="93"/>
    </row>
    <row r="334" spans="1:10" x14ac:dyDescent="0.25">
      <c r="D334" s="8"/>
      <c r="E334" s="91"/>
      <c r="F334" s="91"/>
      <c r="G334" s="91"/>
      <c r="H334" s="92"/>
      <c r="I334" s="93"/>
      <c r="J334" s="93"/>
    </row>
    <row r="335" spans="1:10" x14ac:dyDescent="0.25">
      <c r="D335" s="8"/>
      <c r="E335" s="91"/>
      <c r="F335" s="91"/>
      <c r="G335" s="91"/>
      <c r="H335" s="92"/>
      <c r="I335" s="93"/>
      <c r="J335" s="93"/>
    </row>
    <row r="336" spans="1:10" x14ac:dyDescent="0.25">
      <c r="D336" s="8"/>
      <c r="E336" s="91"/>
      <c r="F336" s="91"/>
      <c r="G336" s="91"/>
      <c r="H336" s="92"/>
      <c r="I336" s="93"/>
      <c r="J336" s="93"/>
    </row>
    <row r="337" spans="4:10" x14ac:dyDescent="0.25">
      <c r="D337" s="8"/>
      <c r="E337" s="91"/>
      <c r="F337" s="91"/>
      <c r="G337" s="91"/>
      <c r="H337" s="92"/>
      <c r="I337" s="93"/>
      <c r="J337" s="93"/>
    </row>
    <row r="338" spans="4:10" x14ac:dyDescent="0.25">
      <c r="D338" s="8"/>
      <c r="E338" s="91"/>
      <c r="F338" s="91"/>
      <c r="G338" s="91"/>
      <c r="H338" s="92"/>
      <c r="I338" s="93"/>
      <c r="J338" s="93"/>
    </row>
    <row r="339" spans="4:10" x14ac:dyDescent="0.25">
      <c r="D339" s="8"/>
      <c r="E339" s="91"/>
      <c r="F339" s="91"/>
      <c r="G339" s="91"/>
      <c r="H339" s="92"/>
      <c r="I339" s="93"/>
      <c r="J339" s="93"/>
    </row>
    <row r="340" spans="4:10" x14ac:dyDescent="0.25">
      <c r="D340" s="8"/>
      <c r="E340" s="91"/>
      <c r="F340" s="91"/>
      <c r="G340" s="91"/>
      <c r="H340" s="92"/>
      <c r="I340" s="93"/>
      <c r="J340" s="93"/>
    </row>
    <row r="341" spans="4:10" x14ac:dyDescent="0.25">
      <c r="D341" s="8"/>
      <c r="E341" s="91"/>
      <c r="F341" s="91"/>
      <c r="G341" s="91"/>
      <c r="H341" s="92"/>
      <c r="I341" s="93"/>
      <c r="J341" s="93"/>
    </row>
    <row r="342" spans="4:10" x14ac:dyDescent="0.25">
      <c r="D342" s="8"/>
      <c r="E342" s="91"/>
      <c r="F342" s="91"/>
      <c r="G342" s="91"/>
      <c r="H342" s="92"/>
      <c r="I342" s="93"/>
      <c r="J342" s="93"/>
    </row>
    <row r="343" spans="4:10" x14ac:dyDescent="0.25">
      <c r="D343" s="8"/>
      <c r="E343" s="91"/>
      <c r="F343" s="91"/>
      <c r="G343" s="91"/>
      <c r="H343" s="92"/>
      <c r="I343" s="93"/>
      <c r="J343" s="93"/>
    </row>
    <row r="344" spans="4:10" x14ac:dyDescent="0.25">
      <c r="D344" s="8"/>
      <c r="E344" s="91"/>
      <c r="F344" s="91"/>
      <c r="G344" s="91"/>
      <c r="H344" s="92"/>
      <c r="I344" s="93"/>
      <c r="J344" s="93"/>
    </row>
    <row r="345" spans="4:10" x14ac:dyDescent="0.25">
      <c r="D345" s="8"/>
      <c r="E345" s="91"/>
      <c r="F345" s="91"/>
      <c r="G345" s="91"/>
      <c r="H345" s="92"/>
      <c r="I345" s="93"/>
      <c r="J345" s="93"/>
    </row>
    <row r="346" spans="4:10" x14ac:dyDescent="0.25">
      <c r="D346" s="8"/>
      <c r="E346" s="91"/>
      <c r="F346" s="91"/>
      <c r="G346" s="91"/>
      <c r="H346" s="92"/>
      <c r="I346" s="93"/>
      <c r="J346" s="93"/>
    </row>
    <row r="347" spans="4:10" x14ac:dyDescent="0.25">
      <c r="D347" s="8"/>
      <c r="E347" s="91"/>
      <c r="F347" s="91"/>
      <c r="G347" s="91"/>
      <c r="H347" s="92"/>
      <c r="I347" s="93"/>
      <c r="J347" s="93"/>
    </row>
    <row r="348" spans="4:10" x14ac:dyDescent="0.25">
      <c r="D348" s="8"/>
      <c r="E348" s="91"/>
      <c r="F348" s="91"/>
      <c r="G348" s="91"/>
      <c r="H348" s="92"/>
      <c r="I348" s="93"/>
      <c r="J348" s="93"/>
    </row>
    <row r="349" spans="4:10" x14ac:dyDescent="0.25">
      <c r="D349" s="8"/>
      <c r="E349" s="91"/>
      <c r="F349" s="91"/>
      <c r="G349" s="91"/>
      <c r="H349" s="92"/>
      <c r="I349" s="93"/>
      <c r="J349" s="93"/>
    </row>
    <row r="350" spans="4:10" x14ac:dyDescent="0.25">
      <c r="D350" s="8"/>
      <c r="E350" s="91"/>
      <c r="F350" s="91"/>
      <c r="G350" s="91"/>
      <c r="H350" s="92"/>
      <c r="I350" s="93"/>
      <c r="J350" s="93"/>
    </row>
    <row r="351" spans="4:10" x14ac:dyDescent="0.25">
      <c r="D351" s="8"/>
      <c r="E351" s="91"/>
      <c r="F351" s="91"/>
      <c r="G351" s="91"/>
      <c r="H351" s="92"/>
      <c r="I351" s="93"/>
      <c r="J351" s="93"/>
    </row>
    <row r="352" spans="4:10" x14ac:dyDescent="0.25">
      <c r="D352" s="8"/>
      <c r="E352" s="91"/>
      <c r="F352" s="91"/>
      <c r="G352" s="91"/>
      <c r="H352" s="92"/>
      <c r="I352" s="93"/>
      <c r="J352" s="93"/>
    </row>
    <row r="353" spans="4:10" x14ac:dyDescent="0.25">
      <c r="D353" s="8"/>
      <c r="E353" s="91"/>
      <c r="F353" s="91"/>
      <c r="G353" s="91"/>
      <c r="H353" s="92"/>
      <c r="I353" s="93"/>
      <c r="J353" s="93"/>
    </row>
    <row r="354" spans="4:10" x14ac:dyDescent="0.25">
      <c r="D354" s="8"/>
      <c r="E354" s="91"/>
      <c r="F354" s="91"/>
      <c r="G354" s="91"/>
      <c r="H354" s="92"/>
      <c r="I354" s="93"/>
      <c r="J354" s="93"/>
    </row>
    <row r="355" spans="4:10" x14ac:dyDescent="0.25">
      <c r="D355" s="8"/>
      <c r="E355" s="91"/>
      <c r="F355" s="91"/>
      <c r="G355" s="91"/>
      <c r="H355" s="92"/>
      <c r="I355" s="93"/>
      <c r="J355" s="93"/>
    </row>
    <row r="356" spans="4:10" x14ac:dyDescent="0.25">
      <c r="D356" s="8"/>
      <c r="E356" s="91"/>
      <c r="F356" s="91"/>
      <c r="G356" s="91"/>
      <c r="H356" s="92"/>
      <c r="I356" s="93"/>
      <c r="J356" s="93"/>
    </row>
    <row r="357" spans="4:10" x14ac:dyDescent="0.25">
      <c r="D357" s="8"/>
      <c r="E357" s="91"/>
      <c r="F357" s="91"/>
      <c r="G357" s="91"/>
      <c r="H357" s="92"/>
      <c r="I357" s="93"/>
      <c r="J357" s="93"/>
    </row>
    <row r="358" spans="4:10" x14ac:dyDescent="0.25">
      <c r="D358" s="8"/>
      <c r="E358" s="91"/>
      <c r="F358" s="91"/>
      <c r="G358" s="91"/>
      <c r="H358" s="92"/>
      <c r="I358" s="93"/>
      <c r="J358" s="93"/>
    </row>
    <row r="359" spans="4:10" x14ac:dyDescent="0.25">
      <c r="D359" s="8"/>
      <c r="E359" s="91"/>
      <c r="F359" s="91"/>
      <c r="G359" s="91"/>
      <c r="H359" s="92"/>
      <c r="I359" s="93"/>
      <c r="J359" s="93"/>
    </row>
    <row r="360" spans="4:10" x14ac:dyDescent="0.25">
      <c r="D360" s="8"/>
      <c r="E360" s="91"/>
      <c r="F360" s="91"/>
      <c r="G360" s="91"/>
      <c r="H360" s="92"/>
      <c r="I360" s="93"/>
      <c r="J360" s="93"/>
    </row>
    <row r="361" spans="4:10" x14ac:dyDescent="0.25">
      <c r="D361" s="8"/>
      <c r="E361" s="91"/>
      <c r="F361" s="91"/>
      <c r="G361" s="91"/>
      <c r="H361" s="92"/>
      <c r="I361" s="93"/>
      <c r="J361" s="93"/>
    </row>
    <row r="362" spans="4:10" x14ac:dyDescent="0.25">
      <c r="D362" s="8"/>
      <c r="E362" s="91"/>
      <c r="F362" s="91"/>
      <c r="G362" s="91"/>
      <c r="H362" s="92"/>
      <c r="I362" s="93"/>
      <c r="J362" s="93"/>
    </row>
    <row r="363" spans="4:10" x14ac:dyDescent="0.25">
      <c r="D363" s="8"/>
      <c r="E363" s="91"/>
      <c r="F363" s="91"/>
      <c r="G363" s="91"/>
      <c r="H363" s="92"/>
      <c r="I363" s="93"/>
      <c r="J363" s="93"/>
    </row>
    <row r="364" spans="4:10" x14ac:dyDescent="0.25">
      <c r="D364" s="8"/>
      <c r="E364" s="91"/>
      <c r="F364" s="91"/>
      <c r="G364" s="91"/>
      <c r="H364" s="92"/>
      <c r="I364" s="93"/>
      <c r="J364" s="93"/>
    </row>
    <row r="365" spans="4:10" x14ac:dyDescent="0.25">
      <c r="D365" s="8"/>
      <c r="E365" s="91"/>
      <c r="F365" s="91"/>
      <c r="G365" s="91"/>
      <c r="H365" s="92"/>
      <c r="I365" s="93"/>
      <c r="J365" s="93"/>
    </row>
    <row r="366" spans="4:10" x14ac:dyDescent="0.25">
      <c r="D366" s="8"/>
      <c r="E366" s="91"/>
      <c r="F366" s="91"/>
      <c r="G366" s="91"/>
      <c r="H366" s="92"/>
      <c r="I366" s="93"/>
      <c r="J366" s="93"/>
    </row>
    <row r="367" spans="4:10" x14ac:dyDescent="0.25">
      <c r="D367" s="8"/>
      <c r="E367" s="91"/>
      <c r="F367" s="91"/>
      <c r="G367" s="91"/>
      <c r="H367" s="92"/>
      <c r="I367" s="93"/>
      <c r="J367" s="93"/>
    </row>
    <row r="368" spans="4:10" x14ac:dyDescent="0.25">
      <c r="D368" s="8"/>
      <c r="E368" s="91"/>
      <c r="F368" s="91"/>
      <c r="G368" s="91"/>
      <c r="H368" s="92"/>
      <c r="I368" s="93"/>
      <c r="J368" s="93"/>
    </row>
    <row r="369" spans="4:10" x14ac:dyDescent="0.25">
      <c r="D369" s="8"/>
      <c r="E369" s="91"/>
      <c r="F369" s="91"/>
      <c r="G369" s="91"/>
      <c r="H369" s="92"/>
      <c r="I369" s="93"/>
      <c r="J369" s="93"/>
    </row>
    <row r="370" spans="4:10" x14ac:dyDescent="0.25">
      <c r="D370" s="8"/>
      <c r="E370" s="91"/>
      <c r="F370" s="91"/>
      <c r="G370" s="91"/>
      <c r="H370" s="92"/>
      <c r="I370" s="93"/>
      <c r="J370" s="93"/>
    </row>
  </sheetData>
  <protectedRanges>
    <protectedRange sqref="D2:E3" name="Rango1"/>
    <protectedRange sqref="E6:G166" name="Rango2"/>
    <protectedRange sqref="E168:G264" name="Rango3"/>
    <protectedRange sqref="E266:G268" name="Rango4"/>
    <protectedRange sqref="E270:G277" name="Rango5"/>
    <protectedRange sqref="E279:G312" name="Rango6"/>
    <protectedRange sqref="I6:J312" name="Rango7"/>
  </protectedRanges>
  <autoFilter ref="C5:I313" xr:uid="{00000000-0001-0000-0100-000000000000}">
    <filterColumn colId="5">
      <filters>
        <filter val="1 000 000,00"/>
        <filter val="1 530 244,00"/>
        <filter val="1 743 375,00"/>
        <filter val="10 170,00"/>
        <filter val="10 460 250,00"/>
        <filter val="10 948 395,00"/>
        <filter val="110 000 000,00"/>
        <filter val="13 320 000,00"/>
        <filter val="14 243 075,00"/>
        <filter val="15 000 000,00"/>
        <filter val="2 000 000,00"/>
        <filter val="2 142 000,00"/>
        <filter val="2 240 162 484,00"/>
        <filter val="2 500 000,00"/>
        <filter val="20 400 000,00"/>
        <filter val="20 920 499,00"/>
        <filter val="200 000,00"/>
        <filter val="21 200 000,00"/>
        <filter val="22 000 000,00"/>
        <filter val="224 000 000,00"/>
        <filter val="3 000 000,00"/>
        <filter val="3 486 750,00"/>
        <filter val="3 500 000,00"/>
        <filter val="327 000 000,00"/>
        <filter val="35 000 000,00"/>
        <filter val="350 000,00"/>
        <filter val="37 796 368,00"/>
        <filter val="375 000,00"/>
        <filter val="449 692 712,00"/>
        <filter val="488 000 000,00"/>
        <filter val="5 000 000,00"/>
        <filter val="5 430 885,00"/>
        <filter val="5 969 756,00"/>
        <filter val="50 172 361,00"/>
        <filter val="500 000,00"/>
        <filter val="572 970,00"/>
        <filter val="58 089 461,00"/>
        <filter val="6 000 000,00"/>
        <filter val="6 174 000,00"/>
        <filter val="600 000,00"/>
        <filter val="632 800,00"/>
        <filter val="64 504 871,00"/>
        <filter val="7 000 000,00"/>
        <filter val="700 000,00"/>
        <filter val="72 700 000,00"/>
        <filter val="76 184 880,00"/>
        <filter val="8 000 000,00"/>
        <filter val="8 511 662,00"/>
        <filter val="9 100 000,00"/>
        <filter val="9 500 000,00"/>
      </filters>
    </filterColumn>
  </autoFilter>
  <mergeCells count="5">
    <mergeCell ref="C313:D313"/>
    <mergeCell ref="D325:F325"/>
    <mergeCell ref="D2:E2"/>
    <mergeCell ref="D3:E3"/>
    <mergeCell ref="C4:I4"/>
  </mergeCells>
  <pageMargins left="0.31496062992125984" right="0.17" top="0.28999999999999998" bottom="0.19" header="0.31496062992125984" footer="0.17"/>
  <pageSetup scale="63" fitToHeight="0" orientation="landscape" r:id="rId1"/>
  <rowBreaks count="1" manualBreakCount="1">
    <brk id="95" min="2" max="7"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39E3-1CD9-49C2-B4F8-6ADFA65A2B36}">
  <sheetPr filterMode="1">
    <tabColor theme="8" tint="-0.249977111117893"/>
    <pageSetUpPr fitToPage="1"/>
  </sheetPr>
  <dimension ref="A2:CD373"/>
  <sheetViews>
    <sheetView showGridLines="0" topLeftCell="E316" zoomScale="80" zoomScaleNormal="80" workbookViewId="0">
      <selection activeCell="D9" sqref="D9"/>
    </sheetView>
  </sheetViews>
  <sheetFormatPr baseColWidth="10" defaultColWidth="11.44140625" defaultRowHeight="13.2" outlineLevelRow="1" x14ac:dyDescent="0.25"/>
  <cols>
    <col min="1" max="1" width="10.88671875" style="1" hidden="1" customWidth="1"/>
    <col min="2" max="2" width="9.44140625" style="2" hidden="1" customWidth="1"/>
    <col min="3" max="3" width="17" style="90" customWidth="1"/>
    <col min="4" max="4" width="45" style="123" customWidth="1"/>
    <col min="5" max="6" width="24.88671875" style="123" customWidth="1"/>
    <col min="7" max="7" width="25" style="381" customWidth="1"/>
    <col min="8" max="8" width="25" style="383" customWidth="1"/>
    <col min="9" max="9" width="52.5546875" style="126" customWidth="1"/>
    <col min="10" max="10" width="38.21875" style="126" customWidth="1"/>
    <col min="11" max="82" width="11.44140625" style="8"/>
    <col min="83" max="236" width="11.44140625" style="123"/>
    <col min="237" max="237" width="12.44140625" style="123" customWidth="1"/>
    <col min="238" max="238" width="43.5546875" style="123" customWidth="1"/>
    <col min="239" max="240" width="16.5546875" style="123" customWidth="1"/>
    <col min="241" max="241" width="17.5546875" style="123" customWidth="1"/>
    <col min="242" max="242" width="15.5546875" style="123" customWidth="1"/>
    <col min="243" max="243" width="17.5546875" style="123" customWidth="1"/>
    <col min="244" max="244" width="25.5546875" style="123" customWidth="1"/>
    <col min="245" max="245" width="16.88671875" style="123" customWidth="1"/>
    <col min="246" max="246" width="14.109375" style="123" customWidth="1"/>
    <col min="247" max="247" width="16.44140625" style="123" customWidth="1"/>
    <col min="248" max="248" width="15.5546875" style="123" customWidth="1"/>
    <col min="249" max="492" width="11.44140625" style="123"/>
    <col min="493" max="493" width="12.44140625" style="123" customWidth="1"/>
    <col min="494" max="494" width="43.5546875" style="123" customWidth="1"/>
    <col min="495" max="496" width="16.5546875" style="123" customWidth="1"/>
    <col min="497" max="497" width="17.5546875" style="123" customWidth="1"/>
    <col min="498" max="498" width="15.5546875" style="123" customWidth="1"/>
    <col min="499" max="499" width="17.5546875" style="123" customWidth="1"/>
    <col min="500" max="500" width="25.5546875" style="123" customWidth="1"/>
    <col min="501" max="501" width="16.88671875" style="123" customWidth="1"/>
    <col min="502" max="502" width="14.109375" style="123" customWidth="1"/>
    <col min="503" max="503" width="16.44140625" style="123" customWidth="1"/>
    <col min="504" max="504" width="15.5546875" style="123" customWidth="1"/>
    <col min="505" max="748" width="11.44140625" style="123"/>
    <col min="749" max="749" width="12.44140625" style="123" customWidth="1"/>
    <col min="750" max="750" width="43.5546875" style="123" customWidth="1"/>
    <col min="751" max="752" width="16.5546875" style="123" customWidth="1"/>
    <col min="753" max="753" width="17.5546875" style="123" customWidth="1"/>
    <col min="754" max="754" width="15.5546875" style="123" customWidth="1"/>
    <col min="755" max="755" width="17.5546875" style="123" customWidth="1"/>
    <col min="756" max="756" width="25.5546875" style="123" customWidth="1"/>
    <col min="757" max="757" width="16.88671875" style="123" customWidth="1"/>
    <col min="758" max="758" width="14.109375" style="123" customWidth="1"/>
    <col min="759" max="759" width="16.44140625" style="123" customWidth="1"/>
    <col min="760" max="760" width="15.5546875" style="123" customWidth="1"/>
    <col min="761" max="1004" width="11.44140625" style="123"/>
    <col min="1005" max="1005" width="12.44140625" style="123" customWidth="1"/>
    <col min="1006" max="1006" width="43.5546875" style="123" customWidth="1"/>
    <col min="1007" max="1008" width="16.5546875" style="123" customWidth="1"/>
    <col min="1009" max="1009" width="17.5546875" style="123" customWidth="1"/>
    <col min="1010" max="1010" width="15.5546875" style="123" customWidth="1"/>
    <col min="1011" max="1011" width="17.5546875" style="123" customWidth="1"/>
    <col min="1012" max="1012" width="25.5546875" style="123" customWidth="1"/>
    <col min="1013" max="1013" width="16.88671875" style="123" customWidth="1"/>
    <col min="1014" max="1014" width="14.109375" style="123" customWidth="1"/>
    <col min="1015" max="1015" width="16.44140625" style="123" customWidth="1"/>
    <col min="1016" max="1016" width="15.5546875" style="123" customWidth="1"/>
    <col min="1017" max="1260" width="11.44140625" style="123"/>
    <col min="1261" max="1261" width="12.44140625" style="123" customWidth="1"/>
    <col min="1262" max="1262" width="43.5546875" style="123" customWidth="1"/>
    <col min="1263" max="1264" width="16.5546875" style="123" customWidth="1"/>
    <col min="1265" max="1265" width="17.5546875" style="123" customWidth="1"/>
    <col min="1266" max="1266" width="15.5546875" style="123" customWidth="1"/>
    <col min="1267" max="1267" width="17.5546875" style="123" customWidth="1"/>
    <col min="1268" max="1268" width="25.5546875" style="123" customWidth="1"/>
    <col min="1269" max="1269" width="16.88671875" style="123" customWidth="1"/>
    <col min="1270" max="1270" width="14.109375" style="123" customWidth="1"/>
    <col min="1271" max="1271" width="16.44140625" style="123" customWidth="1"/>
    <col min="1272" max="1272" width="15.5546875" style="123" customWidth="1"/>
    <col min="1273" max="1516" width="11.44140625" style="123"/>
    <col min="1517" max="1517" width="12.44140625" style="123" customWidth="1"/>
    <col min="1518" max="1518" width="43.5546875" style="123" customWidth="1"/>
    <col min="1519" max="1520" width="16.5546875" style="123" customWidth="1"/>
    <col min="1521" max="1521" width="17.5546875" style="123" customWidth="1"/>
    <col min="1522" max="1522" width="15.5546875" style="123" customWidth="1"/>
    <col min="1523" max="1523" width="17.5546875" style="123" customWidth="1"/>
    <col min="1524" max="1524" width="25.5546875" style="123" customWidth="1"/>
    <col min="1525" max="1525" width="16.88671875" style="123" customWidth="1"/>
    <col min="1526" max="1526" width="14.109375" style="123" customWidth="1"/>
    <col min="1527" max="1527" width="16.44140625" style="123" customWidth="1"/>
    <col min="1528" max="1528" width="15.5546875" style="123" customWidth="1"/>
    <col min="1529" max="1772" width="11.44140625" style="123"/>
    <col min="1773" max="1773" width="12.44140625" style="123" customWidth="1"/>
    <col min="1774" max="1774" width="43.5546875" style="123" customWidth="1"/>
    <col min="1775" max="1776" width="16.5546875" style="123" customWidth="1"/>
    <col min="1777" max="1777" width="17.5546875" style="123" customWidth="1"/>
    <col min="1778" max="1778" width="15.5546875" style="123" customWidth="1"/>
    <col min="1779" max="1779" width="17.5546875" style="123" customWidth="1"/>
    <col min="1780" max="1780" width="25.5546875" style="123" customWidth="1"/>
    <col min="1781" max="1781" width="16.88671875" style="123" customWidth="1"/>
    <col min="1782" max="1782" width="14.109375" style="123" customWidth="1"/>
    <col min="1783" max="1783" width="16.44140625" style="123" customWidth="1"/>
    <col min="1784" max="1784" width="15.5546875" style="123" customWidth="1"/>
    <col min="1785" max="2028" width="11.44140625" style="123"/>
    <col min="2029" max="2029" width="12.44140625" style="123" customWidth="1"/>
    <col min="2030" max="2030" width="43.5546875" style="123" customWidth="1"/>
    <col min="2031" max="2032" width="16.5546875" style="123" customWidth="1"/>
    <col min="2033" max="2033" width="17.5546875" style="123" customWidth="1"/>
    <col min="2034" max="2034" width="15.5546875" style="123" customWidth="1"/>
    <col min="2035" max="2035" width="17.5546875" style="123" customWidth="1"/>
    <col min="2036" max="2036" width="25.5546875" style="123" customWidth="1"/>
    <col min="2037" max="2037" width="16.88671875" style="123" customWidth="1"/>
    <col min="2038" max="2038" width="14.109375" style="123" customWidth="1"/>
    <col min="2039" max="2039" width="16.44140625" style="123" customWidth="1"/>
    <col min="2040" max="2040" width="15.5546875" style="123" customWidth="1"/>
    <col min="2041" max="2284" width="11.44140625" style="123"/>
    <col min="2285" max="2285" width="12.44140625" style="123" customWidth="1"/>
    <col min="2286" max="2286" width="43.5546875" style="123" customWidth="1"/>
    <col min="2287" max="2288" width="16.5546875" style="123" customWidth="1"/>
    <col min="2289" max="2289" width="17.5546875" style="123" customWidth="1"/>
    <col min="2290" max="2290" width="15.5546875" style="123" customWidth="1"/>
    <col min="2291" max="2291" width="17.5546875" style="123" customWidth="1"/>
    <col min="2292" max="2292" width="25.5546875" style="123" customWidth="1"/>
    <col min="2293" max="2293" width="16.88671875" style="123" customWidth="1"/>
    <col min="2294" max="2294" width="14.109375" style="123" customWidth="1"/>
    <col min="2295" max="2295" width="16.44140625" style="123" customWidth="1"/>
    <col min="2296" max="2296" width="15.5546875" style="123" customWidth="1"/>
    <col min="2297" max="2540" width="11.44140625" style="123"/>
    <col min="2541" max="2541" width="12.44140625" style="123" customWidth="1"/>
    <col min="2542" max="2542" width="43.5546875" style="123" customWidth="1"/>
    <col min="2543" max="2544" width="16.5546875" style="123" customWidth="1"/>
    <col min="2545" max="2545" width="17.5546875" style="123" customWidth="1"/>
    <col min="2546" max="2546" width="15.5546875" style="123" customWidth="1"/>
    <col min="2547" max="2547" width="17.5546875" style="123" customWidth="1"/>
    <col min="2548" max="2548" width="25.5546875" style="123" customWidth="1"/>
    <col min="2549" max="2549" width="16.88671875" style="123" customWidth="1"/>
    <col min="2550" max="2550" width="14.109375" style="123" customWidth="1"/>
    <col min="2551" max="2551" width="16.44140625" style="123" customWidth="1"/>
    <col min="2552" max="2552" width="15.5546875" style="123" customWidth="1"/>
    <col min="2553" max="2796" width="11.44140625" style="123"/>
    <col min="2797" max="2797" width="12.44140625" style="123" customWidth="1"/>
    <col min="2798" max="2798" width="43.5546875" style="123" customWidth="1"/>
    <col min="2799" max="2800" width="16.5546875" style="123" customWidth="1"/>
    <col min="2801" max="2801" width="17.5546875" style="123" customWidth="1"/>
    <col min="2802" max="2802" width="15.5546875" style="123" customWidth="1"/>
    <col min="2803" max="2803" width="17.5546875" style="123" customWidth="1"/>
    <col min="2804" max="2804" width="25.5546875" style="123" customWidth="1"/>
    <col min="2805" max="2805" width="16.88671875" style="123" customWidth="1"/>
    <col min="2806" max="2806" width="14.109375" style="123" customWidth="1"/>
    <col min="2807" max="2807" width="16.44140625" style="123" customWidth="1"/>
    <col min="2808" max="2808" width="15.5546875" style="123" customWidth="1"/>
    <col min="2809" max="3052" width="11.44140625" style="123"/>
    <col min="3053" max="3053" width="12.44140625" style="123" customWidth="1"/>
    <col min="3054" max="3054" width="43.5546875" style="123" customWidth="1"/>
    <col min="3055" max="3056" width="16.5546875" style="123" customWidth="1"/>
    <col min="3057" max="3057" width="17.5546875" style="123" customWidth="1"/>
    <col min="3058" max="3058" width="15.5546875" style="123" customWidth="1"/>
    <col min="3059" max="3059" width="17.5546875" style="123" customWidth="1"/>
    <col min="3060" max="3060" width="25.5546875" style="123" customWidth="1"/>
    <col min="3061" max="3061" width="16.88671875" style="123" customWidth="1"/>
    <col min="3062" max="3062" width="14.109375" style="123" customWidth="1"/>
    <col min="3063" max="3063" width="16.44140625" style="123" customWidth="1"/>
    <col min="3064" max="3064" width="15.5546875" style="123" customWidth="1"/>
    <col min="3065" max="3308" width="11.44140625" style="123"/>
    <col min="3309" max="3309" width="12.44140625" style="123" customWidth="1"/>
    <col min="3310" max="3310" width="43.5546875" style="123" customWidth="1"/>
    <col min="3311" max="3312" width="16.5546875" style="123" customWidth="1"/>
    <col min="3313" max="3313" width="17.5546875" style="123" customWidth="1"/>
    <col min="3314" max="3314" width="15.5546875" style="123" customWidth="1"/>
    <col min="3315" max="3315" width="17.5546875" style="123" customWidth="1"/>
    <col min="3316" max="3316" width="25.5546875" style="123" customWidth="1"/>
    <col min="3317" max="3317" width="16.88671875" style="123" customWidth="1"/>
    <col min="3318" max="3318" width="14.109375" style="123" customWidth="1"/>
    <col min="3319" max="3319" width="16.44140625" style="123" customWidth="1"/>
    <col min="3320" max="3320" width="15.5546875" style="123" customWidth="1"/>
    <col min="3321" max="3564" width="11.44140625" style="123"/>
    <col min="3565" max="3565" width="12.44140625" style="123" customWidth="1"/>
    <col min="3566" max="3566" width="43.5546875" style="123" customWidth="1"/>
    <col min="3567" max="3568" width="16.5546875" style="123" customWidth="1"/>
    <col min="3569" max="3569" width="17.5546875" style="123" customWidth="1"/>
    <col min="3570" max="3570" width="15.5546875" style="123" customWidth="1"/>
    <col min="3571" max="3571" width="17.5546875" style="123" customWidth="1"/>
    <col min="3572" max="3572" width="25.5546875" style="123" customWidth="1"/>
    <col min="3573" max="3573" width="16.88671875" style="123" customWidth="1"/>
    <col min="3574" max="3574" width="14.109375" style="123" customWidth="1"/>
    <col min="3575" max="3575" width="16.44140625" style="123" customWidth="1"/>
    <col min="3576" max="3576" width="15.5546875" style="123" customWidth="1"/>
    <col min="3577" max="3820" width="11.44140625" style="123"/>
    <col min="3821" max="3821" width="12.44140625" style="123" customWidth="1"/>
    <col min="3822" max="3822" width="43.5546875" style="123" customWidth="1"/>
    <col min="3823" max="3824" width="16.5546875" style="123" customWidth="1"/>
    <col min="3825" max="3825" width="17.5546875" style="123" customWidth="1"/>
    <col min="3826" max="3826" width="15.5546875" style="123" customWidth="1"/>
    <col min="3827" max="3827" width="17.5546875" style="123" customWidth="1"/>
    <col min="3828" max="3828" width="25.5546875" style="123" customWidth="1"/>
    <col min="3829" max="3829" width="16.88671875" style="123" customWidth="1"/>
    <col min="3830" max="3830" width="14.109375" style="123" customWidth="1"/>
    <col min="3831" max="3831" width="16.44140625" style="123" customWidth="1"/>
    <col min="3832" max="3832" width="15.5546875" style="123" customWidth="1"/>
    <col min="3833" max="4076" width="11.44140625" style="123"/>
    <col min="4077" max="4077" width="12.44140625" style="123" customWidth="1"/>
    <col min="4078" max="4078" width="43.5546875" style="123" customWidth="1"/>
    <col min="4079" max="4080" width="16.5546875" style="123" customWidth="1"/>
    <col min="4081" max="4081" width="17.5546875" style="123" customWidth="1"/>
    <col min="4082" max="4082" width="15.5546875" style="123" customWidth="1"/>
    <col min="4083" max="4083" width="17.5546875" style="123" customWidth="1"/>
    <col min="4084" max="4084" width="25.5546875" style="123" customWidth="1"/>
    <col min="4085" max="4085" width="16.88671875" style="123" customWidth="1"/>
    <col min="4086" max="4086" width="14.109375" style="123" customWidth="1"/>
    <col min="4087" max="4087" width="16.44140625" style="123" customWidth="1"/>
    <col min="4088" max="4088" width="15.5546875" style="123" customWidth="1"/>
    <col min="4089" max="4332" width="11.44140625" style="123"/>
    <col min="4333" max="4333" width="12.44140625" style="123" customWidth="1"/>
    <col min="4334" max="4334" width="43.5546875" style="123" customWidth="1"/>
    <col min="4335" max="4336" width="16.5546875" style="123" customWidth="1"/>
    <col min="4337" max="4337" width="17.5546875" style="123" customWidth="1"/>
    <col min="4338" max="4338" width="15.5546875" style="123" customWidth="1"/>
    <col min="4339" max="4339" width="17.5546875" style="123" customWidth="1"/>
    <col min="4340" max="4340" width="25.5546875" style="123" customWidth="1"/>
    <col min="4341" max="4341" width="16.88671875" style="123" customWidth="1"/>
    <col min="4342" max="4342" width="14.109375" style="123" customWidth="1"/>
    <col min="4343" max="4343" width="16.44140625" style="123" customWidth="1"/>
    <col min="4344" max="4344" width="15.5546875" style="123" customWidth="1"/>
    <col min="4345" max="4588" width="11.44140625" style="123"/>
    <col min="4589" max="4589" width="12.44140625" style="123" customWidth="1"/>
    <col min="4590" max="4590" width="43.5546875" style="123" customWidth="1"/>
    <col min="4591" max="4592" width="16.5546875" style="123" customWidth="1"/>
    <col min="4593" max="4593" width="17.5546875" style="123" customWidth="1"/>
    <col min="4594" max="4594" width="15.5546875" style="123" customWidth="1"/>
    <col min="4595" max="4595" width="17.5546875" style="123" customWidth="1"/>
    <col min="4596" max="4596" width="25.5546875" style="123" customWidth="1"/>
    <col min="4597" max="4597" width="16.88671875" style="123" customWidth="1"/>
    <col min="4598" max="4598" width="14.109375" style="123" customWidth="1"/>
    <col min="4599" max="4599" width="16.44140625" style="123" customWidth="1"/>
    <col min="4600" max="4600" width="15.5546875" style="123" customWidth="1"/>
    <col min="4601" max="4844" width="11.44140625" style="123"/>
    <col min="4845" max="4845" width="12.44140625" style="123" customWidth="1"/>
    <col min="4846" max="4846" width="43.5546875" style="123" customWidth="1"/>
    <col min="4847" max="4848" width="16.5546875" style="123" customWidth="1"/>
    <col min="4849" max="4849" width="17.5546875" style="123" customWidth="1"/>
    <col min="4850" max="4850" width="15.5546875" style="123" customWidth="1"/>
    <col min="4851" max="4851" width="17.5546875" style="123" customWidth="1"/>
    <col min="4852" max="4852" width="25.5546875" style="123" customWidth="1"/>
    <col min="4853" max="4853" width="16.88671875" style="123" customWidth="1"/>
    <col min="4854" max="4854" width="14.109375" style="123" customWidth="1"/>
    <col min="4855" max="4855" width="16.44140625" style="123" customWidth="1"/>
    <col min="4856" max="4856" width="15.5546875" style="123" customWidth="1"/>
    <col min="4857" max="5100" width="11.44140625" style="123"/>
    <col min="5101" max="5101" width="12.44140625" style="123" customWidth="1"/>
    <col min="5102" max="5102" width="43.5546875" style="123" customWidth="1"/>
    <col min="5103" max="5104" width="16.5546875" style="123" customWidth="1"/>
    <col min="5105" max="5105" width="17.5546875" style="123" customWidth="1"/>
    <col min="5106" max="5106" width="15.5546875" style="123" customWidth="1"/>
    <col min="5107" max="5107" width="17.5546875" style="123" customWidth="1"/>
    <col min="5108" max="5108" width="25.5546875" style="123" customWidth="1"/>
    <col min="5109" max="5109" width="16.88671875" style="123" customWidth="1"/>
    <col min="5110" max="5110" width="14.109375" style="123" customWidth="1"/>
    <col min="5111" max="5111" width="16.44140625" style="123" customWidth="1"/>
    <col min="5112" max="5112" width="15.5546875" style="123" customWidth="1"/>
    <col min="5113" max="5356" width="11.44140625" style="123"/>
    <col min="5357" max="5357" width="12.44140625" style="123" customWidth="1"/>
    <col min="5358" max="5358" width="43.5546875" style="123" customWidth="1"/>
    <col min="5359" max="5360" width="16.5546875" style="123" customWidth="1"/>
    <col min="5361" max="5361" width="17.5546875" style="123" customWidth="1"/>
    <col min="5362" max="5362" width="15.5546875" style="123" customWidth="1"/>
    <col min="5363" max="5363" width="17.5546875" style="123" customWidth="1"/>
    <col min="5364" max="5364" width="25.5546875" style="123" customWidth="1"/>
    <col min="5365" max="5365" width="16.88671875" style="123" customWidth="1"/>
    <col min="5366" max="5366" width="14.109375" style="123" customWidth="1"/>
    <col min="5367" max="5367" width="16.44140625" style="123" customWidth="1"/>
    <col min="5368" max="5368" width="15.5546875" style="123" customWidth="1"/>
    <col min="5369" max="5612" width="11.44140625" style="123"/>
    <col min="5613" max="5613" width="12.44140625" style="123" customWidth="1"/>
    <col min="5614" max="5614" width="43.5546875" style="123" customWidth="1"/>
    <col min="5615" max="5616" width="16.5546875" style="123" customWidth="1"/>
    <col min="5617" max="5617" width="17.5546875" style="123" customWidth="1"/>
    <col min="5618" max="5618" width="15.5546875" style="123" customWidth="1"/>
    <col min="5619" max="5619" width="17.5546875" style="123" customWidth="1"/>
    <col min="5620" max="5620" width="25.5546875" style="123" customWidth="1"/>
    <col min="5621" max="5621" width="16.88671875" style="123" customWidth="1"/>
    <col min="5622" max="5622" width="14.109375" style="123" customWidth="1"/>
    <col min="5623" max="5623" width="16.44140625" style="123" customWidth="1"/>
    <col min="5624" max="5624" width="15.5546875" style="123" customWidth="1"/>
    <col min="5625" max="5868" width="11.44140625" style="123"/>
    <col min="5869" max="5869" width="12.44140625" style="123" customWidth="1"/>
    <col min="5870" max="5870" width="43.5546875" style="123" customWidth="1"/>
    <col min="5871" max="5872" width="16.5546875" style="123" customWidth="1"/>
    <col min="5873" max="5873" width="17.5546875" style="123" customWidth="1"/>
    <col min="5874" max="5874" width="15.5546875" style="123" customWidth="1"/>
    <col min="5875" max="5875" width="17.5546875" style="123" customWidth="1"/>
    <col min="5876" max="5876" width="25.5546875" style="123" customWidth="1"/>
    <col min="5877" max="5877" width="16.88671875" style="123" customWidth="1"/>
    <col min="5878" max="5878" width="14.109375" style="123" customWidth="1"/>
    <col min="5879" max="5879" width="16.44140625" style="123" customWidth="1"/>
    <col min="5880" max="5880" width="15.5546875" style="123" customWidth="1"/>
    <col min="5881" max="6124" width="11.44140625" style="123"/>
    <col min="6125" max="6125" width="12.44140625" style="123" customWidth="1"/>
    <col min="6126" max="6126" width="43.5546875" style="123" customWidth="1"/>
    <col min="6127" max="6128" width="16.5546875" style="123" customWidth="1"/>
    <col min="6129" max="6129" width="17.5546875" style="123" customWidth="1"/>
    <col min="6130" max="6130" width="15.5546875" style="123" customWidth="1"/>
    <col min="6131" max="6131" width="17.5546875" style="123" customWidth="1"/>
    <col min="6132" max="6132" width="25.5546875" style="123" customWidth="1"/>
    <col min="6133" max="6133" width="16.88671875" style="123" customWidth="1"/>
    <col min="6134" max="6134" width="14.109375" style="123" customWidth="1"/>
    <col min="6135" max="6135" width="16.44140625" style="123" customWidth="1"/>
    <col min="6136" max="6136" width="15.5546875" style="123" customWidth="1"/>
    <col min="6137" max="6380" width="11.44140625" style="123"/>
    <col min="6381" max="6381" width="12.44140625" style="123" customWidth="1"/>
    <col min="6382" max="6382" width="43.5546875" style="123" customWidth="1"/>
    <col min="6383" max="6384" width="16.5546875" style="123" customWidth="1"/>
    <col min="6385" max="6385" width="17.5546875" style="123" customWidth="1"/>
    <col min="6386" max="6386" width="15.5546875" style="123" customWidth="1"/>
    <col min="6387" max="6387" width="17.5546875" style="123" customWidth="1"/>
    <col min="6388" max="6388" width="25.5546875" style="123" customWidth="1"/>
    <col min="6389" max="6389" width="16.88671875" style="123" customWidth="1"/>
    <col min="6390" max="6390" width="14.109375" style="123" customWidth="1"/>
    <col min="6391" max="6391" width="16.44140625" style="123" customWidth="1"/>
    <col min="6392" max="6392" width="15.5546875" style="123" customWidth="1"/>
    <col min="6393" max="6636" width="11.44140625" style="123"/>
    <col min="6637" max="6637" width="12.44140625" style="123" customWidth="1"/>
    <col min="6638" max="6638" width="43.5546875" style="123" customWidth="1"/>
    <col min="6639" max="6640" width="16.5546875" style="123" customWidth="1"/>
    <col min="6641" max="6641" width="17.5546875" style="123" customWidth="1"/>
    <col min="6642" max="6642" width="15.5546875" style="123" customWidth="1"/>
    <col min="6643" max="6643" width="17.5546875" style="123" customWidth="1"/>
    <col min="6644" max="6644" width="25.5546875" style="123" customWidth="1"/>
    <col min="6645" max="6645" width="16.88671875" style="123" customWidth="1"/>
    <col min="6646" max="6646" width="14.109375" style="123" customWidth="1"/>
    <col min="6647" max="6647" width="16.44140625" style="123" customWidth="1"/>
    <col min="6648" max="6648" width="15.5546875" style="123" customWidth="1"/>
    <col min="6649" max="6892" width="11.44140625" style="123"/>
    <col min="6893" max="6893" width="12.44140625" style="123" customWidth="1"/>
    <col min="6894" max="6894" width="43.5546875" style="123" customWidth="1"/>
    <col min="6895" max="6896" width="16.5546875" style="123" customWidth="1"/>
    <col min="6897" max="6897" width="17.5546875" style="123" customWidth="1"/>
    <col min="6898" max="6898" width="15.5546875" style="123" customWidth="1"/>
    <col min="6899" max="6899" width="17.5546875" style="123" customWidth="1"/>
    <col min="6900" max="6900" width="25.5546875" style="123" customWidth="1"/>
    <col min="6901" max="6901" width="16.88671875" style="123" customWidth="1"/>
    <col min="6902" max="6902" width="14.109375" style="123" customWidth="1"/>
    <col min="6903" max="6903" width="16.44140625" style="123" customWidth="1"/>
    <col min="6904" max="6904" width="15.5546875" style="123" customWidth="1"/>
    <col min="6905" max="7148" width="11.44140625" style="123"/>
    <col min="7149" max="7149" width="12.44140625" style="123" customWidth="1"/>
    <col min="7150" max="7150" width="43.5546875" style="123" customWidth="1"/>
    <col min="7151" max="7152" width="16.5546875" style="123" customWidth="1"/>
    <col min="7153" max="7153" width="17.5546875" style="123" customWidth="1"/>
    <col min="7154" max="7154" width="15.5546875" style="123" customWidth="1"/>
    <col min="7155" max="7155" width="17.5546875" style="123" customWidth="1"/>
    <col min="7156" max="7156" width="25.5546875" style="123" customWidth="1"/>
    <col min="7157" max="7157" width="16.88671875" style="123" customWidth="1"/>
    <col min="7158" max="7158" width="14.109375" style="123" customWidth="1"/>
    <col min="7159" max="7159" width="16.44140625" style="123" customWidth="1"/>
    <col min="7160" max="7160" width="15.5546875" style="123" customWidth="1"/>
    <col min="7161" max="7404" width="11.44140625" style="123"/>
    <col min="7405" max="7405" width="12.44140625" style="123" customWidth="1"/>
    <col min="7406" max="7406" width="43.5546875" style="123" customWidth="1"/>
    <col min="7407" max="7408" width="16.5546875" style="123" customWidth="1"/>
    <col min="7409" max="7409" width="17.5546875" style="123" customWidth="1"/>
    <col min="7410" max="7410" width="15.5546875" style="123" customWidth="1"/>
    <col min="7411" max="7411" width="17.5546875" style="123" customWidth="1"/>
    <col min="7412" max="7412" width="25.5546875" style="123" customWidth="1"/>
    <col min="7413" max="7413" width="16.88671875" style="123" customWidth="1"/>
    <col min="7414" max="7414" width="14.109375" style="123" customWidth="1"/>
    <col min="7415" max="7415" width="16.44140625" style="123" customWidth="1"/>
    <col min="7416" max="7416" width="15.5546875" style="123" customWidth="1"/>
    <col min="7417" max="7660" width="11.44140625" style="123"/>
    <col min="7661" max="7661" width="12.44140625" style="123" customWidth="1"/>
    <col min="7662" max="7662" width="43.5546875" style="123" customWidth="1"/>
    <col min="7663" max="7664" width="16.5546875" style="123" customWidth="1"/>
    <col min="7665" max="7665" width="17.5546875" style="123" customWidth="1"/>
    <col min="7666" max="7666" width="15.5546875" style="123" customWidth="1"/>
    <col min="7667" max="7667" width="17.5546875" style="123" customWidth="1"/>
    <col min="7668" max="7668" width="25.5546875" style="123" customWidth="1"/>
    <col min="7669" max="7669" width="16.88671875" style="123" customWidth="1"/>
    <col min="7670" max="7670" width="14.109375" style="123" customWidth="1"/>
    <col min="7671" max="7671" width="16.44140625" style="123" customWidth="1"/>
    <col min="7672" max="7672" width="15.5546875" style="123" customWidth="1"/>
    <col min="7673" max="7916" width="11.44140625" style="123"/>
    <col min="7917" max="7917" width="12.44140625" style="123" customWidth="1"/>
    <col min="7918" max="7918" width="43.5546875" style="123" customWidth="1"/>
    <col min="7919" max="7920" width="16.5546875" style="123" customWidth="1"/>
    <col min="7921" max="7921" width="17.5546875" style="123" customWidth="1"/>
    <col min="7922" max="7922" width="15.5546875" style="123" customWidth="1"/>
    <col min="7923" max="7923" width="17.5546875" style="123" customWidth="1"/>
    <col min="7924" max="7924" width="25.5546875" style="123" customWidth="1"/>
    <col min="7925" max="7925" width="16.88671875" style="123" customWidth="1"/>
    <col min="7926" max="7926" width="14.109375" style="123" customWidth="1"/>
    <col min="7927" max="7927" width="16.44140625" style="123" customWidth="1"/>
    <col min="7928" max="7928" width="15.5546875" style="123" customWidth="1"/>
    <col min="7929" max="8172" width="11.44140625" style="123"/>
    <col min="8173" max="8173" width="12.44140625" style="123" customWidth="1"/>
    <col min="8174" max="8174" width="43.5546875" style="123" customWidth="1"/>
    <col min="8175" max="8176" width="16.5546875" style="123" customWidth="1"/>
    <col min="8177" max="8177" width="17.5546875" style="123" customWidth="1"/>
    <col min="8178" max="8178" width="15.5546875" style="123" customWidth="1"/>
    <col min="8179" max="8179" width="17.5546875" style="123" customWidth="1"/>
    <col min="8180" max="8180" width="25.5546875" style="123" customWidth="1"/>
    <col min="8181" max="8181" width="16.88671875" style="123" customWidth="1"/>
    <col min="8182" max="8182" width="14.109375" style="123" customWidth="1"/>
    <col min="8183" max="8183" width="16.44140625" style="123" customWidth="1"/>
    <col min="8184" max="8184" width="15.5546875" style="123" customWidth="1"/>
    <col min="8185" max="8428" width="11.44140625" style="123"/>
    <col min="8429" max="8429" width="12.44140625" style="123" customWidth="1"/>
    <col min="8430" max="8430" width="43.5546875" style="123" customWidth="1"/>
    <col min="8431" max="8432" width="16.5546875" style="123" customWidth="1"/>
    <col min="8433" max="8433" width="17.5546875" style="123" customWidth="1"/>
    <col min="8434" max="8434" width="15.5546875" style="123" customWidth="1"/>
    <col min="8435" max="8435" width="17.5546875" style="123" customWidth="1"/>
    <col min="8436" max="8436" width="25.5546875" style="123" customWidth="1"/>
    <col min="8437" max="8437" width="16.88671875" style="123" customWidth="1"/>
    <col min="8438" max="8438" width="14.109375" style="123" customWidth="1"/>
    <col min="8439" max="8439" width="16.44140625" style="123" customWidth="1"/>
    <col min="8440" max="8440" width="15.5546875" style="123" customWidth="1"/>
    <col min="8441" max="8684" width="11.44140625" style="123"/>
    <col min="8685" max="8685" width="12.44140625" style="123" customWidth="1"/>
    <col min="8686" max="8686" width="43.5546875" style="123" customWidth="1"/>
    <col min="8687" max="8688" width="16.5546875" style="123" customWidth="1"/>
    <col min="8689" max="8689" width="17.5546875" style="123" customWidth="1"/>
    <col min="8690" max="8690" width="15.5546875" style="123" customWidth="1"/>
    <col min="8691" max="8691" width="17.5546875" style="123" customWidth="1"/>
    <col min="8692" max="8692" width="25.5546875" style="123" customWidth="1"/>
    <col min="8693" max="8693" width="16.88671875" style="123" customWidth="1"/>
    <col min="8694" max="8694" width="14.109375" style="123" customWidth="1"/>
    <col min="8695" max="8695" width="16.44140625" style="123" customWidth="1"/>
    <col min="8696" max="8696" width="15.5546875" style="123" customWidth="1"/>
    <col min="8697" max="8940" width="11.44140625" style="123"/>
    <col min="8941" max="8941" width="12.44140625" style="123" customWidth="1"/>
    <col min="8942" max="8942" width="43.5546875" style="123" customWidth="1"/>
    <col min="8943" max="8944" width="16.5546875" style="123" customWidth="1"/>
    <col min="8945" max="8945" width="17.5546875" style="123" customWidth="1"/>
    <col min="8946" max="8946" width="15.5546875" style="123" customWidth="1"/>
    <col min="8947" max="8947" width="17.5546875" style="123" customWidth="1"/>
    <col min="8948" max="8948" width="25.5546875" style="123" customWidth="1"/>
    <col min="8949" max="8949" width="16.88671875" style="123" customWidth="1"/>
    <col min="8950" max="8950" width="14.109375" style="123" customWidth="1"/>
    <col min="8951" max="8951" width="16.44140625" style="123" customWidth="1"/>
    <col min="8952" max="8952" width="15.5546875" style="123" customWidth="1"/>
    <col min="8953" max="9196" width="11.44140625" style="123"/>
    <col min="9197" max="9197" width="12.44140625" style="123" customWidth="1"/>
    <col min="9198" max="9198" width="43.5546875" style="123" customWidth="1"/>
    <col min="9199" max="9200" width="16.5546875" style="123" customWidth="1"/>
    <col min="9201" max="9201" width="17.5546875" style="123" customWidth="1"/>
    <col min="9202" max="9202" width="15.5546875" style="123" customWidth="1"/>
    <col min="9203" max="9203" width="17.5546875" style="123" customWidth="1"/>
    <col min="9204" max="9204" width="25.5546875" style="123" customWidth="1"/>
    <col min="9205" max="9205" width="16.88671875" style="123" customWidth="1"/>
    <col min="9206" max="9206" width="14.109375" style="123" customWidth="1"/>
    <col min="9207" max="9207" width="16.44140625" style="123" customWidth="1"/>
    <col min="9208" max="9208" width="15.5546875" style="123" customWidth="1"/>
    <col min="9209" max="9452" width="11.44140625" style="123"/>
    <col min="9453" max="9453" width="12.44140625" style="123" customWidth="1"/>
    <col min="9454" max="9454" width="43.5546875" style="123" customWidth="1"/>
    <col min="9455" max="9456" width="16.5546875" style="123" customWidth="1"/>
    <col min="9457" max="9457" width="17.5546875" style="123" customWidth="1"/>
    <col min="9458" max="9458" width="15.5546875" style="123" customWidth="1"/>
    <col min="9459" max="9459" width="17.5546875" style="123" customWidth="1"/>
    <col min="9460" max="9460" width="25.5546875" style="123" customWidth="1"/>
    <col min="9461" max="9461" width="16.88671875" style="123" customWidth="1"/>
    <col min="9462" max="9462" width="14.109375" style="123" customWidth="1"/>
    <col min="9463" max="9463" width="16.44140625" style="123" customWidth="1"/>
    <col min="9464" max="9464" width="15.5546875" style="123" customWidth="1"/>
    <col min="9465" max="9708" width="11.44140625" style="123"/>
    <col min="9709" max="9709" width="12.44140625" style="123" customWidth="1"/>
    <col min="9710" max="9710" width="43.5546875" style="123" customWidth="1"/>
    <col min="9711" max="9712" width="16.5546875" style="123" customWidth="1"/>
    <col min="9713" max="9713" width="17.5546875" style="123" customWidth="1"/>
    <col min="9714" max="9714" width="15.5546875" style="123" customWidth="1"/>
    <col min="9715" max="9715" width="17.5546875" style="123" customWidth="1"/>
    <col min="9716" max="9716" width="25.5546875" style="123" customWidth="1"/>
    <col min="9717" max="9717" width="16.88671875" style="123" customWidth="1"/>
    <col min="9718" max="9718" width="14.109375" style="123" customWidth="1"/>
    <col min="9719" max="9719" width="16.44140625" style="123" customWidth="1"/>
    <col min="9720" max="9720" width="15.5546875" style="123" customWidth="1"/>
    <col min="9721" max="9964" width="11.44140625" style="123"/>
    <col min="9965" max="9965" width="12.44140625" style="123" customWidth="1"/>
    <col min="9966" max="9966" width="43.5546875" style="123" customWidth="1"/>
    <col min="9967" max="9968" width="16.5546875" style="123" customWidth="1"/>
    <col min="9969" max="9969" width="17.5546875" style="123" customWidth="1"/>
    <col min="9970" max="9970" width="15.5546875" style="123" customWidth="1"/>
    <col min="9971" max="9971" width="17.5546875" style="123" customWidth="1"/>
    <col min="9972" max="9972" width="25.5546875" style="123" customWidth="1"/>
    <col min="9973" max="9973" width="16.88671875" style="123" customWidth="1"/>
    <col min="9974" max="9974" width="14.109375" style="123" customWidth="1"/>
    <col min="9975" max="9975" width="16.44140625" style="123" customWidth="1"/>
    <col min="9976" max="9976" width="15.5546875" style="123" customWidth="1"/>
    <col min="9977" max="10220" width="11.44140625" style="123"/>
    <col min="10221" max="10221" width="12.44140625" style="123" customWidth="1"/>
    <col min="10222" max="10222" width="43.5546875" style="123" customWidth="1"/>
    <col min="10223" max="10224" width="16.5546875" style="123" customWidth="1"/>
    <col min="10225" max="10225" width="17.5546875" style="123" customWidth="1"/>
    <col min="10226" max="10226" width="15.5546875" style="123" customWidth="1"/>
    <col min="10227" max="10227" width="17.5546875" style="123" customWidth="1"/>
    <col min="10228" max="10228" width="25.5546875" style="123" customWidth="1"/>
    <col min="10229" max="10229" width="16.88671875" style="123" customWidth="1"/>
    <col min="10230" max="10230" width="14.109375" style="123" customWidth="1"/>
    <col min="10231" max="10231" width="16.44140625" style="123" customWidth="1"/>
    <col min="10232" max="10232" width="15.5546875" style="123" customWidth="1"/>
    <col min="10233" max="10476" width="11.44140625" style="123"/>
    <col min="10477" max="10477" width="12.44140625" style="123" customWidth="1"/>
    <col min="10478" max="10478" width="43.5546875" style="123" customWidth="1"/>
    <col min="10479" max="10480" width="16.5546875" style="123" customWidth="1"/>
    <col min="10481" max="10481" width="17.5546875" style="123" customWidth="1"/>
    <col min="10482" max="10482" width="15.5546875" style="123" customWidth="1"/>
    <col min="10483" max="10483" width="17.5546875" style="123" customWidth="1"/>
    <col min="10484" max="10484" width="25.5546875" style="123" customWidth="1"/>
    <col min="10485" max="10485" width="16.88671875" style="123" customWidth="1"/>
    <col min="10486" max="10486" width="14.109375" style="123" customWidth="1"/>
    <col min="10487" max="10487" width="16.44140625" style="123" customWidth="1"/>
    <col min="10488" max="10488" width="15.5546875" style="123" customWidth="1"/>
    <col min="10489" max="10732" width="11.44140625" style="123"/>
    <col min="10733" max="10733" width="12.44140625" style="123" customWidth="1"/>
    <col min="10734" max="10734" width="43.5546875" style="123" customWidth="1"/>
    <col min="10735" max="10736" width="16.5546875" style="123" customWidth="1"/>
    <col min="10737" max="10737" width="17.5546875" style="123" customWidth="1"/>
    <col min="10738" max="10738" width="15.5546875" style="123" customWidth="1"/>
    <col min="10739" max="10739" width="17.5546875" style="123" customWidth="1"/>
    <col min="10740" max="10740" width="25.5546875" style="123" customWidth="1"/>
    <col min="10741" max="10741" width="16.88671875" style="123" customWidth="1"/>
    <col min="10742" max="10742" width="14.109375" style="123" customWidth="1"/>
    <col min="10743" max="10743" width="16.44140625" style="123" customWidth="1"/>
    <col min="10744" max="10744" width="15.5546875" style="123" customWidth="1"/>
    <col min="10745" max="10988" width="11.44140625" style="123"/>
    <col min="10989" max="10989" width="12.44140625" style="123" customWidth="1"/>
    <col min="10990" max="10990" width="43.5546875" style="123" customWidth="1"/>
    <col min="10991" max="10992" width="16.5546875" style="123" customWidth="1"/>
    <col min="10993" max="10993" width="17.5546875" style="123" customWidth="1"/>
    <col min="10994" max="10994" width="15.5546875" style="123" customWidth="1"/>
    <col min="10995" max="10995" width="17.5546875" style="123" customWidth="1"/>
    <col min="10996" max="10996" width="25.5546875" style="123" customWidth="1"/>
    <col min="10997" max="10997" width="16.88671875" style="123" customWidth="1"/>
    <col min="10998" max="10998" width="14.109375" style="123" customWidth="1"/>
    <col min="10999" max="10999" width="16.44140625" style="123" customWidth="1"/>
    <col min="11000" max="11000" width="15.5546875" style="123" customWidth="1"/>
    <col min="11001" max="11244" width="11.44140625" style="123"/>
    <col min="11245" max="11245" width="12.44140625" style="123" customWidth="1"/>
    <col min="11246" max="11246" width="43.5546875" style="123" customWidth="1"/>
    <col min="11247" max="11248" width="16.5546875" style="123" customWidth="1"/>
    <col min="11249" max="11249" width="17.5546875" style="123" customWidth="1"/>
    <col min="11250" max="11250" width="15.5546875" style="123" customWidth="1"/>
    <col min="11251" max="11251" width="17.5546875" style="123" customWidth="1"/>
    <col min="11252" max="11252" width="25.5546875" style="123" customWidth="1"/>
    <col min="11253" max="11253" width="16.88671875" style="123" customWidth="1"/>
    <col min="11254" max="11254" width="14.109375" style="123" customWidth="1"/>
    <col min="11255" max="11255" width="16.44140625" style="123" customWidth="1"/>
    <col min="11256" max="11256" width="15.5546875" style="123" customWidth="1"/>
    <col min="11257" max="11500" width="11.44140625" style="123"/>
    <col min="11501" max="11501" width="12.44140625" style="123" customWidth="1"/>
    <col min="11502" max="11502" width="43.5546875" style="123" customWidth="1"/>
    <col min="11503" max="11504" width="16.5546875" style="123" customWidth="1"/>
    <col min="11505" max="11505" width="17.5546875" style="123" customWidth="1"/>
    <col min="11506" max="11506" width="15.5546875" style="123" customWidth="1"/>
    <col min="11507" max="11507" width="17.5546875" style="123" customWidth="1"/>
    <col min="11508" max="11508" width="25.5546875" style="123" customWidth="1"/>
    <col min="11509" max="11509" width="16.88671875" style="123" customWidth="1"/>
    <col min="11510" max="11510" width="14.109375" style="123" customWidth="1"/>
    <col min="11511" max="11511" width="16.44140625" style="123" customWidth="1"/>
    <col min="11512" max="11512" width="15.5546875" style="123" customWidth="1"/>
    <col min="11513" max="11756" width="11.44140625" style="123"/>
    <col min="11757" max="11757" width="12.44140625" style="123" customWidth="1"/>
    <col min="11758" max="11758" width="43.5546875" style="123" customWidth="1"/>
    <col min="11759" max="11760" width="16.5546875" style="123" customWidth="1"/>
    <col min="11761" max="11761" width="17.5546875" style="123" customWidth="1"/>
    <col min="11762" max="11762" width="15.5546875" style="123" customWidth="1"/>
    <col min="11763" max="11763" width="17.5546875" style="123" customWidth="1"/>
    <col min="11764" max="11764" width="25.5546875" style="123" customWidth="1"/>
    <col min="11765" max="11765" width="16.88671875" style="123" customWidth="1"/>
    <col min="11766" max="11766" width="14.109375" style="123" customWidth="1"/>
    <col min="11767" max="11767" width="16.44140625" style="123" customWidth="1"/>
    <col min="11768" max="11768" width="15.5546875" style="123" customWidth="1"/>
    <col min="11769" max="12012" width="11.44140625" style="123"/>
    <col min="12013" max="12013" width="12.44140625" style="123" customWidth="1"/>
    <col min="12014" max="12014" width="43.5546875" style="123" customWidth="1"/>
    <col min="12015" max="12016" width="16.5546875" style="123" customWidth="1"/>
    <col min="12017" max="12017" width="17.5546875" style="123" customWidth="1"/>
    <col min="12018" max="12018" width="15.5546875" style="123" customWidth="1"/>
    <col min="12019" max="12019" width="17.5546875" style="123" customWidth="1"/>
    <col min="12020" max="12020" width="25.5546875" style="123" customWidth="1"/>
    <col min="12021" max="12021" width="16.88671875" style="123" customWidth="1"/>
    <col min="12022" max="12022" width="14.109375" style="123" customWidth="1"/>
    <col min="12023" max="12023" width="16.44140625" style="123" customWidth="1"/>
    <col min="12024" max="12024" width="15.5546875" style="123" customWidth="1"/>
    <col min="12025" max="12268" width="11.44140625" style="123"/>
    <col min="12269" max="12269" width="12.44140625" style="123" customWidth="1"/>
    <col min="12270" max="12270" width="43.5546875" style="123" customWidth="1"/>
    <col min="12271" max="12272" width="16.5546875" style="123" customWidth="1"/>
    <col min="12273" max="12273" width="17.5546875" style="123" customWidth="1"/>
    <col min="12274" max="12274" width="15.5546875" style="123" customWidth="1"/>
    <col min="12275" max="12275" width="17.5546875" style="123" customWidth="1"/>
    <col min="12276" max="12276" width="25.5546875" style="123" customWidth="1"/>
    <col min="12277" max="12277" width="16.88671875" style="123" customWidth="1"/>
    <col min="12278" max="12278" width="14.109375" style="123" customWidth="1"/>
    <col min="12279" max="12279" width="16.44140625" style="123" customWidth="1"/>
    <col min="12280" max="12280" width="15.5546875" style="123" customWidth="1"/>
    <col min="12281" max="12524" width="11.44140625" style="123"/>
    <col min="12525" max="12525" width="12.44140625" style="123" customWidth="1"/>
    <col min="12526" max="12526" width="43.5546875" style="123" customWidth="1"/>
    <col min="12527" max="12528" width="16.5546875" style="123" customWidth="1"/>
    <col min="12529" max="12529" width="17.5546875" style="123" customWidth="1"/>
    <col min="12530" max="12530" width="15.5546875" style="123" customWidth="1"/>
    <col min="12531" max="12531" width="17.5546875" style="123" customWidth="1"/>
    <col min="12532" max="12532" width="25.5546875" style="123" customWidth="1"/>
    <col min="12533" max="12533" width="16.88671875" style="123" customWidth="1"/>
    <col min="12534" max="12534" width="14.109375" style="123" customWidth="1"/>
    <col min="12535" max="12535" width="16.44140625" style="123" customWidth="1"/>
    <col min="12536" max="12536" width="15.5546875" style="123" customWidth="1"/>
    <col min="12537" max="12780" width="11.44140625" style="123"/>
    <col min="12781" max="12781" width="12.44140625" style="123" customWidth="1"/>
    <col min="12782" max="12782" width="43.5546875" style="123" customWidth="1"/>
    <col min="12783" max="12784" width="16.5546875" style="123" customWidth="1"/>
    <col min="12785" max="12785" width="17.5546875" style="123" customWidth="1"/>
    <col min="12786" max="12786" width="15.5546875" style="123" customWidth="1"/>
    <col min="12787" max="12787" width="17.5546875" style="123" customWidth="1"/>
    <col min="12788" max="12788" width="25.5546875" style="123" customWidth="1"/>
    <col min="12789" max="12789" width="16.88671875" style="123" customWidth="1"/>
    <col min="12790" max="12790" width="14.109375" style="123" customWidth="1"/>
    <col min="12791" max="12791" width="16.44140625" style="123" customWidth="1"/>
    <col min="12792" max="12792" width="15.5546875" style="123" customWidth="1"/>
    <col min="12793" max="13036" width="11.44140625" style="123"/>
    <col min="13037" max="13037" width="12.44140625" style="123" customWidth="1"/>
    <col min="13038" max="13038" width="43.5546875" style="123" customWidth="1"/>
    <col min="13039" max="13040" width="16.5546875" style="123" customWidth="1"/>
    <col min="13041" max="13041" width="17.5546875" style="123" customWidth="1"/>
    <col min="13042" max="13042" width="15.5546875" style="123" customWidth="1"/>
    <col min="13043" max="13043" width="17.5546875" style="123" customWidth="1"/>
    <col min="13044" max="13044" width="25.5546875" style="123" customWidth="1"/>
    <col min="13045" max="13045" width="16.88671875" style="123" customWidth="1"/>
    <col min="13046" max="13046" width="14.109375" style="123" customWidth="1"/>
    <col min="13047" max="13047" width="16.44140625" style="123" customWidth="1"/>
    <col min="13048" max="13048" width="15.5546875" style="123" customWidth="1"/>
    <col min="13049" max="13292" width="11.44140625" style="123"/>
    <col min="13293" max="13293" width="12.44140625" style="123" customWidth="1"/>
    <col min="13294" max="13294" width="43.5546875" style="123" customWidth="1"/>
    <col min="13295" max="13296" width="16.5546875" style="123" customWidth="1"/>
    <col min="13297" max="13297" width="17.5546875" style="123" customWidth="1"/>
    <col min="13298" max="13298" width="15.5546875" style="123" customWidth="1"/>
    <col min="13299" max="13299" width="17.5546875" style="123" customWidth="1"/>
    <col min="13300" max="13300" width="25.5546875" style="123" customWidth="1"/>
    <col min="13301" max="13301" width="16.88671875" style="123" customWidth="1"/>
    <col min="13302" max="13302" width="14.109375" style="123" customWidth="1"/>
    <col min="13303" max="13303" width="16.44140625" style="123" customWidth="1"/>
    <col min="13304" max="13304" width="15.5546875" style="123" customWidth="1"/>
    <col min="13305" max="13548" width="11.44140625" style="123"/>
    <col min="13549" max="13549" width="12.44140625" style="123" customWidth="1"/>
    <col min="13550" max="13550" width="43.5546875" style="123" customWidth="1"/>
    <col min="13551" max="13552" width="16.5546875" style="123" customWidth="1"/>
    <col min="13553" max="13553" width="17.5546875" style="123" customWidth="1"/>
    <col min="13554" max="13554" width="15.5546875" style="123" customWidth="1"/>
    <col min="13555" max="13555" width="17.5546875" style="123" customWidth="1"/>
    <col min="13556" max="13556" width="25.5546875" style="123" customWidth="1"/>
    <col min="13557" max="13557" width="16.88671875" style="123" customWidth="1"/>
    <col min="13558" max="13558" width="14.109375" style="123" customWidth="1"/>
    <col min="13559" max="13559" width="16.44140625" style="123" customWidth="1"/>
    <col min="13560" max="13560" width="15.5546875" style="123" customWidth="1"/>
    <col min="13561" max="13804" width="11.44140625" style="123"/>
    <col min="13805" max="13805" width="12.44140625" style="123" customWidth="1"/>
    <col min="13806" max="13806" width="43.5546875" style="123" customWidth="1"/>
    <col min="13807" max="13808" width="16.5546875" style="123" customWidth="1"/>
    <col min="13809" max="13809" width="17.5546875" style="123" customWidth="1"/>
    <col min="13810" max="13810" width="15.5546875" style="123" customWidth="1"/>
    <col min="13811" max="13811" width="17.5546875" style="123" customWidth="1"/>
    <col min="13812" max="13812" width="25.5546875" style="123" customWidth="1"/>
    <col min="13813" max="13813" width="16.88671875" style="123" customWidth="1"/>
    <col min="13814" max="13814" width="14.109375" style="123" customWidth="1"/>
    <col min="13815" max="13815" width="16.44140625" style="123" customWidth="1"/>
    <col min="13816" max="13816" width="15.5546875" style="123" customWidth="1"/>
    <col min="13817" max="14060" width="11.44140625" style="123"/>
    <col min="14061" max="14061" width="12.44140625" style="123" customWidth="1"/>
    <col min="14062" max="14062" width="43.5546875" style="123" customWidth="1"/>
    <col min="14063" max="14064" width="16.5546875" style="123" customWidth="1"/>
    <col min="14065" max="14065" width="17.5546875" style="123" customWidth="1"/>
    <col min="14066" max="14066" width="15.5546875" style="123" customWidth="1"/>
    <col min="14067" max="14067" width="17.5546875" style="123" customWidth="1"/>
    <col min="14068" max="14068" width="25.5546875" style="123" customWidth="1"/>
    <col min="14069" max="14069" width="16.88671875" style="123" customWidth="1"/>
    <col min="14070" max="14070" width="14.109375" style="123" customWidth="1"/>
    <col min="14071" max="14071" width="16.44140625" style="123" customWidth="1"/>
    <col min="14072" max="14072" width="15.5546875" style="123" customWidth="1"/>
    <col min="14073" max="14316" width="11.44140625" style="123"/>
    <col min="14317" max="14317" width="12.44140625" style="123" customWidth="1"/>
    <col min="14318" max="14318" width="43.5546875" style="123" customWidth="1"/>
    <col min="14319" max="14320" width="16.5546875" style="123" customWidth="1"/>
    <col min="14321" max="14321" width="17.5546875" style="123" customWidth="1"/>
    <col min="14322" max="14322" width="15.5546875" style="123" customWidth="1"/>
    <col min="14323" max="14323" width="17.5546875" style="123" customWidth="1"/>
    <col min="14324" max="14324" width="25.5546875" style="123" customWidth="1"/>
    <col min="14325" max="14325" width="16.88671875" style="123" customWidth="1"/>
    <col min="14326" max="14326" width="14.109375" style="123" customWidth="1"/>
    <col min="14327" max="14327" width="16.44140625" style="123" customWidth="1"/>
    <col min="14328" max="14328" width="15.5546875" style="123" customWidth="1"/>
    <col min="14329" max="14572" width="11.44140625" style="123"/>
    <col min="14573" max="14573" width="12.44140625" style="123" customWidth="1"/>
    <col min="14574" max="14574" width="43.5546875" style="123" customWidth="1"/>
    <col min="14575" max="14576" width="16.5546875" style="123" customWidth="1"/>
    <col min="14577" max="14577" width="17.5546875" style="123" customWidth="1"/>
    <col min="14578" max="14578" width="15.5546875" style="123" customWidth="1"/>
    <col min="14579" max="14579" width="17.5546875" style="123" customWidth="1"/>
    <col min="14580" max="14580" width="25.5546875" style="123" customWidth="1"/>
    <col min="14581" max="14581" width="16.88671875" style="123" customWidth="1"/>
    <col min="14582" max="14582" width="14.109375" style="123" customWidth="1"/>
    <col min="14583" max="14583" width="16.44140625" style="123" customWidth="1"/>
    <col min="14584" max="14584" width="15.5546875" style="123" customWidth="1"/>
    <col min="14585" max="14828" width="11.44140625" style="123"/>
    <col min="14829" max="14829" width="12.44140625" style="123" customWidth="1"/>
    <col min="14830" max="14830" width="43.5546875" style="123" customWidth="1"/>
    <col min="14831" max="14832" width="16.5546875" style="123" customWidth="1"/>
    <col min="14833" max="14833" width="17.5546875" style="123" customWidth="1"/>
    <col min="14834" max="14834" width="15.5546875" style="123" customWidth="1"/>
    <col min="14835" max="14835" width="17.5546875" style="123" customWidth="1"/>
    <col min="14836" max="14836" width="25.5546875" style="123" customWidth="1"/>
    <col min="14837" max="14837" width="16.88671875" style="123" customWidth="1"/>
    <col min="14838" max="14838" width="14.109375" style="123" customWidth="1"/>
    <col min="14839" max="14839" width="16.44140625" style="123" customWidth="1"/>
    <col min="14840" max="14840" width="15.5546875" style="123" customWidth="1"/>
    <col min="14841" max="15084" width="11.44140625" style="123"/>
    <col min="15085" max="15085" width="12.44140625" style="123" customWidth="1"/>
    <col min="15086" max="15086" width="43.5546875" style="123" customWidth="1"/>
    <col min="15087" max="15088" width="16.5546875" style="123" customWidth="1"/>
    <col min="15089" max="15089" width="17.5546875" style="123" customWidth="1"/>
    <col min="15090" max="15090" width="15.5546875" style="123" customWidth="1"/>
    <col min="15091" max="15091" width="17.5546875" style="123" customWidth="1"/>
    <col min="15092" max="15092" width="25.5546875" style="123" customWidth="1"/>
    <col min="15093" max="15093" width="16.88671875" style="123" customWidth="1"/>
    <col min="15094" max="15094" width="14.109375" style="123" customWidth="1"/>
    <col min="15095" max="15095" width="16.44140625" style="123" customWidth="1"/>
    <col min="15096" max="15096" width="15.5546875" style="123" customWidth="1"/>
    <col min="15097" max="15340" width="11.44140625" style="123"/>
    <col min="15341" max="15341" width="12.44140625" style="123" customWidth="1"/>
    <col min="15342" max="15342" width="43.5546875" style="123" customWidth="1"/>
    <col min="15343" max="15344" width="16.5546875" style="123" customWidth="1"/>
    <col min="15345" max="15345" width="17.5546875" style="123" customWidth="1"/>
    <col min="15346" max="15346" width="15.5546875" style="123" customWidth="1"/>
    <col min="15347" max="15347" width="17.5546875" style="123" customWidth="1"/>
    <col min="15348" max="15348" width="25.5546875" style="123" customWidth="1"/>
    <col min="15349" max="15349" width="16.88671875" style="123" customWidth="1"/>
    <col min="15350" max="15350" width="14.109375" style="123" customWidth="1"/>
    <col min="15351" max="15351" width="16.44140625" style="123" customWidth="1"/>
    <col min="15352" max="15352" width="15.5546875" style="123" customWidth="1"/>
    <col min="15353" max="15596" width="11.44140625" style="123"/>
    <col min="15597" max="15597" width="12.44140625" style="123" customWidth="1"/>
    <col min="15598" max="15598" width="43.5546875" style="123" customWidth="1"/>
    <col min="15599" max="15600" width="16.5546875" style="123" customWidth="1"/>
    <col min="15601" max="15601" width="17.5546875" style="123" customWidth="1"/>
    <col min="15602" max="15602" width="15.5546875" style="123" customWidth="1"/>
    <col min="15603" max="15603" width="17.5546875" style="123" customWidth="1"/>
    <col min="15604" max="15604" width="25.5546875" style="123" customWidth="1"/>
    <col min="15605" max="15605" width="16.88671875" style="123" customWidth="1"/>
    <col min="15606" max="15606" width="14.109375" style="123" customWidth="1"/>
    <col min="15607" max="15607" width="16.44140625" style="123" customWidth="1"/>
    <col min="15608" max="15608" width="15.5546875" style="123" customWidth="1"/>
    <col min="15609" max="15852" width="11.44140625" style="123"/>
    <col min="15853" max="15853" width="12.44140625" style="123" customWidth="1"/>
    <col min="15854" max="15854" width="43.5546875" style="123" customWidth="1"/>
    <col min="15855" max="15856" width="16.5546875" style="123" customWidth="1"/>
    <col min="15857" max="15857" width="17.5546875" style="123" customWidth="1"/>
    <col min="15858" max="15858" width="15.5546875" style="123" customWidth="1"/>
    <col min="15859" max="15859" width="17.5546875" style="123" customWidth="1"/>
    <col min="15860" max="15860" width="25.5546875" style="123" customWidth="1"/>
    <col min="15861" max="15861" width="16.88671875" style="123" customWidth="1"/>
    <col min="15862" max="15862" width="14.109375" style="123" customWidth="1"/>
    <col min="15863" max="15863" width="16.44140625" style="123" customWidth="1"/>
    <col min="15864" max="15864" width="15.5546875" style="123" customWidth="1"/>
    <col min="15865" max="16108" width="11.44140625" style="123"/>
    <col min="16109" max="16109" width="12.44140625" style="123" customWidth="1"/>
    <col min="16110" max="16110" width="43.5546875" style="123" customWidth="1"/>
    <col min="16111" max="16112" width="16.5546875" style="123" customWidth="1"/>
    <col min="16113" max="16113" width="17.5546875" style="123" customWidth="1"/>
    <col min="16114" max="16114" width="15.5546875" style="123" customWidth="1"/>
    <col min="16115" max="16115" width="17.5546875" style="123" customWidth="1"/>
    <col min="16116" max="16116" width="25.5546875" style="123" customWidth="1"/>
    <col min="16117" max="16117" width="16.88671875" style="123" customWidth="1"/>
    <col min="16118" max="16118" width="14.109375" style="123" customWidth="1"/>
    <col min="16119" max="16119" width="16.44140625" style="123" customWidth="1"/>
    <col min="16120" max="16120" width="15.5546875" style="123" customWidth="1"/>
    <col min="16121" max="16384" width="11.44140625" style="123"/>
  </cols>
  <sheetData>
    <row r="2" spans="1:10" ht="17.399999999999999" x14ac:dyDescent="0.25">
      <c r="C2" s="3" t="s">
        <v>0</v>
      </c>
      <c r="D2" s="841" t="s">
        <v>1133</v>
      </c>
      <c r="E2" s="841"/>
      <c r="F2" s="127"/>
      <c r="G2" s="355"/>
      <c r="H2" s="356"/>
      <c r="I2" s="6"/>
      <c r="J2" s="6"/>
    </row>
    <row r="3" spans="1:10" ht="18" customHeight="1" thickBot="1" x14ac:dyDescent="0.3">
      <c r="C3" s="9" t="s">
        <v>2</v>
      </c>
      <c r="D3" s="810" t="s">
        <v>3</v>
      </c>
      <c r="E3" s="810"/>
      <c r="F3" s="128"/>
      <c r="G3" s="357"/>
      <c r="H3" s="358"/>
      <c r="I3" s="12"/>
      <c r="J3" s="12"/>
    </row>
    <row r="4" spans="1:10" ht="15" customHeight="1" thickBot="1" x14ac:dyDescent="0.3">
      <c r="C4" s="814" t="s">
        <v>5</v>
      </c>
      <c r="D4" s="814"/>
      <c r="E4" s="814"/>
      <c r="F4" s="814"/>
      <c r="G4" s="814"/>
      <c r="H4" s="814"/>
      <c r="I4" s="814"/>
      <c r="J4" s="466"/>
    </row>
    <row r="5" spans="1:10" ht="27" thickBot="1" x14ac:dyDescent="0.3">
      <c r="A5" s="14" t="s">
        <v>8</v>
      </c>
      <c r="B5" s="14" t="s">
        <v>9</v>
      </c>
      <c r="C5" s="15" t="s">
        <v>10</v>
      </c>
      <c r="D5" s="16" t="s">
        <v>11</v>
      </c>
      <c r="E5" s="16" t="s">
        <v>12</v>
      </c>
      <c r="F5" s="16" t="s">
        <v>13</v>
      </c>
      <c r="G5" s="360" t="s">
        <v>14</v>
      </c>
      <c r="H5" s="361" t="s">
        <v>15</v>
      </c>
      <c r="I5" s="20" t="s">
        <v>16</v>
      </c>
      <c r="J5" s="20"/>
    </row>
    <row r="6" spans="1:10" ht="13.8" x14ac:dyDescent="0.25">
      <c r="A6" s="24"/>
      <c r="B6" s="24"/>
      <c r="C6" s="460" t="s">
        <v>20</v>
      </c>
      <c r="D6" s="46" t="s">
        <v>21</v>
      </c>
      <c r="E6" s="129"/>
      <c r="F6" s="129"/>
      <c r="G6" s="362">
        <f>+'[4]755 SINABI'!$D$11</f>
        <v>1379980792</v>
      </c>
      <c r="H6" s="344">
        <f>+E6+F6+G6</f>
        <v>1379980792</v>
      </c>
      <c r="I6" s="461"/>
      <c r="J6" s="467"/>
    </row>
    <row r="7" spans="1:10" ht="13.8" x14ac:dyDescent="0.25">
      <c r="A7" s="24"/>
      <c r="B7" s="24"/>
      <c r="C7" s="74" t="s">
        <v>22</v>
      </c>
      <c r="D7" s="46" t="s">
        <v>23</v>
      </c>
      <c r="E7" s="133"/>
      <c r="F7" s="133"/>
      <c r="G7" s="363">
        <f>+'[4]755 SINABI'!$D$15</f>
        <v>2000000</v>
      </c>
      <c r="H7" s="344">
        <f t="shared" ref="H7:H70" si="0">+E7+F7+G7</f>
        <v>2000000</v>
      </c>
      <c r="I7" s="461"/>
      <c r="J7" s="461"/>
    </row>
    <row r="8" spans="1:10" ht="13.8" x14ac:dyDescent="0.25">
      <c r="A8" s="24"/>
      <c r="B8" s="24"/>
      <c r="C8" s="74" t="s">
        <v>24</v>
      </c>
      <c r="D8" s="46" t="s">
        <v>25</v>
      </c>
      <c r="E8" s="133"/>
      <c r="F8" s="133"/>
      <c r="G8" s="406">
        <f>+'[4]755 SINABI'!$D$17</f>
        <v>3600000</v>
      </c>
      <c r="H8" s="344">
        <f t="shared" si="0"/>
        <v>3600000</v>
      </c>
      <c r="I8" s="461"/>
      <c r="J8" s="461"/>
    </row>
    <row r="9" spans="1:10" ht="72" customHeight="1" x14ac:dyDescent="0.25">
      <c r="A9" s="24"/>
      <c r="B9" s="24"/>
      <c r="C9" s="74" t="s">
        <v>26</v>
      </c>
      <c r="D9" s="46" t="s">
        <v>27</v>
      </c>
      <c r="E9" s="133"/>
      <c r="F9" s="133"/>
      <c r="G9" s="363">
        <f>+'[4]755 SINABI'!$D$23</f>
        <v>261900000</v>
      </c>
      <c r="H9" s="344">
        <f t="shared" si="0"/>
        <v>261900000</v>
      </c>
      <c r="I9" s="461"/>
      <c r="J9" s="461"/>
    </row>
    <row r="10" spans="1:10" ht="140.4" customHeight="1" x14ac:dyDescent="0.25">
      <c r="A10" s="24"/>
      <c r="B10" s="24"/>
      <c r="C10" s="74" t="s">
        <v>28</v>
      </c>
      <c r="D10" s="46" t="s">
        <v>29</v>
      </c>
      <c r="E10" s="133"/>
      <c r="F10" s="133"/>
      <c r="G10" s="363">
        <f>+'[4]755 SINABI'!$D$24</f>
        <v>222769110</v>
      </c>
      <c r="H10" s="344">
        <f t="shared" si="0"/>
        <v>222769110</v>
      </c>
      <c r="I10" s="461"/>
      <c r="J10" s="461"/>
    </row>
    <row r="11" spans="1:10" ht="13.8" x14ac:dyDescent="0.25">
      <c r="A11" s="24"/>
      <c r="B11" s="24"/>
      <c r="C11" s="74" t="s">
        <v>30</v>
      </c>
      <c r="D11" s="46" t="s">
        <v>31</v>
      </c>
      <c r="E11" s="133"/>
      <c r="F11" s="133"/>
      <c r="G11" s="363">
        <f>+'[4]755 SINABI'!$D$25</f>
        <v>174979780</v>
      </c>
      <c r="H11" s="344">
        <f t="shared" si="0"/>
        <v>174979780</v>
      </c>
      <c r="I11" s="39"/>
      <c r="J11" s="39"/>
    </row>
    <row r="12" spans="1:10" ht="13.8" x14ac:dyDescent="0.25">
      <c r="A12" s="24"/>
      <c r="B12" s="24"/>
      <c r="C12" s="74" t="s">
        <v>32</v>
      </c>
      <c r="D12" s="46" t="s">
        <v>33</v>
      </c>
      <c r="E12" s="133"/>
      <c r="F12" s="133"/>
      <c r="G12" s="363">
        <f>+'[4]755 SINABI'!$D$26</f>
        <v>154856350</v>
      </c>
      <c r="H12" s="344">
        <f t="shared" si="0"/>
        <v>154856350</v>
      </c>
      <c r="I12" s="461"/>
      <c r="J12" s="461"/>
    </row>
    <row r="13" spans="1:10" ht="13.8" x14ac:dyDescent="0.25">
      <c r="A13" s="24"/>
      <c r="B13" s="24"/>
      <c r="C13" s="74" t="s">
        <v>34</v>
      </c>
      <c r="D13" s="46" t="s">
        <v>35</v>
      </c>
      <c r="E13" s="133"/>
      <c r="F13" s="133"/>
      <c r="G13" s="363">
        <f>+'[4]755 SINABI'!$D$27</f>
        <v>43900000</v>
      </c>
      <c r="H13" s="344">
        <f t="shared" si="0"/>
        <v>43900000</v>
      </c>
      <c r="I13" s="461"/>
      <c r="J13" s="461"/>
    </row>
    <row r="14" spans="1:10" ht="43.5" customHeight="1" x14ac:dyDescent="0.25">
      <c r="A14" s="24"/>
      <c r="B14" s="24"/>
      <c r="C14" s="74" t="s">
        <v>36</v>
      </c>
      <c r="D14" s="46" t="s">
        <v>37</v>
      </c>
      <c r="E14" s="137"/>
      <c r="F14" s="137"/>
      <c r="G14" s="363">
        <f>+'[4]755 SINABI'!$D$29</f>
        <v>191383079</v>
      </c>
      <c r="H14" s="344">
        <f t="shared" si="0"/>
        <v>191383079</v>
      </c>
      <c r="I14" s="461" t="s">
        <v>1134</v>
      </c>
      <c r="J14" s="461"/>
    </row>
    <row r="15" spans="1:10" ht="66" x14ac:dyDescent="0.25">
      <c r="A15" s="24"/>
      <c r="B15" s="24"/>
      <c r="C15" s="74" t="s">
        <v>39</v>
      </c>
      <c r="D15" s="46" t="s">
        <v>40</v>
      </c>
      <c r="E15" s="138"/>
      <c r="F15" s="138"/>
      <c r="G15" s="363">
        <f>+'[4]755 SINABI'!$D$34</f>
        <v>10345032</v>
      </c>
      <c r="H15" s="344">
        <f t="shared" si="0"/>
        <v>10345032</v>
      </c>
      <c r="I15" s="39" t="s">
        <v>1135</v>
      </c>
      <c r="J15" s="39"/>
    </row>
    <row r="16" spans="1:10" ht="52.8" x14ac:dyDescent="0.25">
      <c r="A16" s="24"/>
      <c r="B16" s="24"/>
      <c r="C16" s="74" t="s">
        <v>42</v>
      </c>
      <c r="D16" s="46" t="s">
        <v>43</v>
      </c>
      <c r="E16" s="137"/>
      <c r="F16" s="137"/>
      <c r="G16" s="363">
        <f>+'[4]755 SINABI'!$D$36</f>
        <v>112140139</v>
      </c>
      <c r="H16" s="344">
        <f t="shared" si="0"/>
        <v>112140139</v>
      </c>
      <c r="I16" s="461" t="s">
        <v>1136</v>
      </c>
      <c r="J16" s="461"/>
    </row>
    <row r="17" spans="1:10" ht="39.6" x14ac:dyDescent="0.25">
      <c r="A17" s="24"/>
      <c r="B17" s="24"/>
      <c r="C17" s="74" t="s">
        <v>45</v>
      </c>
      <c r="D17" s="46" t="s">
        <v>46</v>
      </c>
      <c r="E17" s="137"/>
      <c r="F17" s="137"/>
      <c r="G17" s="363">
        <f>+'[4]755 SINABI'!$D$37</f>
        <v>62070188</v>
      </c>
      <c r="H17" s="344">
        <f t="shared" si="0"/>
        <v>62070188</v>
      </c>
      <c r="I17" s="39" t="s">
        <v>1137</v>
      </c>
      <c r="J17" s="39"/>
    </row>
    <row r="18" spans="1:10" ht="39.6" x14ac:dyDescent="0.25">
      <c r="A18" s="24"/>
      <c r="B18" s="24"/>
      <c r="C18" s="74" t="s">
        <v>48</v>
      </c>
      <c r="D18" s="46" t="s">
        <v>49</v>
      </c>
      <c r="E18" s="137"/>
      <c r="F18" s="137"/>
      <c r="G18" s="363">
        <f>+'[4]755 SINABI'!$D$38</f>
        <v>31035094</v>
      </c>
      <c r="H18" s="344">
        <f t="shared" si="0"/>
        <v>31035094</v>
      </c>
      <c r="I18" s="461" t="s">
        <v>1138</v>
      </c>
      <c r="J18" s="461"/>
    </row>
    <row r="19" spans="1:10" ht="13.8" hidden="1" x14ac:dyDescent="0.25">
      <c r="A19" s="24"/>
      <c r="B19" s="24"/>
      <c r="C19" s="34" t="s">
        <v>51</v>
      </c>
      <c r="D19" s="46" t="s">
        <v>52</v>
      </c>
      <c r="E19" s="137"/>
      <c r="F19" s="137"/>
      <c r="G19" s="37"/>
      <c r="H19" s="38">
        <f t="shared" si="0"/>
        <v>0</v>
      </c>
      <c r="I19" s="39"/>
      <c r="J19" s="39"/>
    </row>
    <row r="20" spans="1:10" ht="13.8" hidden="1" x14ac:dyDescent="0.25">
      <c r="A20" s="2">
        <v>1</v>
      </c>
      <c r="B20" s="45" t="s">
        <v>54</v>
      </c>
      <c r="C20" s="34" t="s">
        <v>55</v>
      </c>
      <c r="D20" s="46" t="s">
        <v>56</v>
      </c>
      <c r="E20" s="139"/>
      <c r="F20" s="139"/>
      <c r="G20" s="48"/>
      <c r="H20" s="38">
        <f t="shared" si="0"/>
        <v>0</v>
      </c>
      <c r="I20" s="49"/>
      <c r="J20" s="49"/>
    </row>
    <row r="21" spans="1:10" ht="13.8" hidden="1" x14ac:dyDescent="0.25">
      <c r="A21" s="2">
        <v>1</v>
      </c>
      <c r="B21" s="45" t="s">
        <v>54</v>
      </c>
      <c r="C21" s="34" t="s">
        <v>58</v>
      </c>
      <c r="D21" s="46" t="s">
        <v>59</v>
      </c>
      <c r="E21" s="142"/>
      <c r="F21" s="142"/>
      <c r="G21" s="48"/>
      <c r="H21" s="38">
        <f t="shared" si="0"/>
        <v>0</v>
      </c>
      <c r="I21" s="49"/>
      <c r="J21" s="49"/>
    </row>
    <row r="22" spans="1:10" ht="13.8" hidden="1" x14ac:dyDescent="0.25">
      <c r="A22" s="2">
        <v>1</v>
      </c>
      <c r="B22" s="45" t="s">
        <v>54</v>
      </c>
      <c r="C22" s="34" t="s">
        <v>60</v>
      </c>
      <c r="D22" s="46" t="s">
        <v>61</v>
      </c>
      <c r="E22" s="142"/>
      <c r="F22" s="142"/>
      <c r="G22" s="48"/>
      <c r="H22" s="38">
        <f t="shared" si="0"/>
        <v>0</v>
      </c>
      <c r="I22" s="49"/>
      <c r="J22" s="49"/>
    </row>
    <row r="23" spans="1:10" ht="13.8" hidden="1" x14ac:dyDescent="0.25">
      <c r="A23" s="2">
        <v>1</v>
      </c>
      <c r="B23" s="45" t="s">
        <v>54</v>
      </c>
      <c r="C23" s="34" t="s">
        <v>64</v>
      </c>
      <c r="D23" s="46" t="s">
        <v>65</v>
      </c>
      <c r="E23" s="142"/>
      <c r="F23" s="142"/>
      <c r="G23" s="48"/>
      <c r="H23" s="38">
        <f t="shared" si="0"/>
        <v>0</v>
      </c>
      <c r="I23" s="49"/>
      <c r="J23" s="49"/>
    </row>
    <row r="24" spans="1:10" ht="13.8" hidden="1" x14ac:dyDescent="0.25">
      <c r="A24" s="2">
        <v>1</v>
      </c>
      <c r="B24" s="45" t="s">
        <v>54</v>
      </c>
      <c r="C24" s="34" t="s">
        <v>66</v>
      </c>
      <c r="D24" s="46" t="s">
        <v>67</v>
      </c>
      <c r="E24" s="142"/>
      <c r="F24" s="142"/>
      <c r="G24" s="48"/>
      <c r="H24" s="38">
        <f t="shared" si="0"/>
        <v>0</v>
      </c>
      <c r="I24" s="49"/>
      <c r="J24" s="49"/>
    </row>
    <row r="25" spans="1:10" ht="13.8" x14ac:dyDescent="0.25">
      <c r="A25" s="2">
        <v>1</v>
      </c>
      <c r="B25" s="45" t="s">
        <v>68</v>
      </c>
      <c r="C25" s="74" t="s">
        <v>69</v>
      </c>
      <c r="D25" s="46" t="s">
        <v>70</v>
      </c>
      <c r="E25" s="142"/>
      <c r="F25" s="142"/>
      <c r="G25" s="366">
        <f>+'[4]755 SINABI'!$D$52</f>
        <v>32000000</v>
      </c>
      <c r="H25" s="344">
        <f t="shared" si="0"/>
        <v>32000000</v>
      </c>
      <c r="I25" s="49"/>
      <c r="J25" s="49"/>
    </row>
    <row r="26" spans="1:10" ht="13.8" x14ac:dyDescent="0.25">
      <c r="A26" s="2">
        <v>1</v>
      </c>
      <c r="B26" s="45" t="s">
        <v>68</v>
      </c>
      <c r="C26" s="74" t="s">
        <v>71</v>
      </c>
      <c r="D26" s="46" t="s">
        <v>72</v>
      </c>
      <c r="E26" s="142"/>
      <c r="F26" s="142"/>
      <c r="G26" s="366">
        <f>+'[4]755 SINABI'!$D$53</f>
        <v>43000000</v>
      </c>
      <c r="H26" s="344">
        <f t="shared" si="0"/>
        <v>43000000</v>
      </c>
      <c r="I26" s="49"/>
      <c r="J26" s="49"/>
    </row>
    <row r="27" spans="1:10" ht="21" customHeight="1" x14ac:dyDescent="0.25">
      <c r="A27" s="2">
        <v>1</v>
      </c>
      <c r="B27" s="45" t="s">
        <v>68</v>
      </c>
      <c r="C27" s="74" t="s">
        <v>73</v>
      </c>
      <c r="D27" s="46" t="s">
        <v>74</v>
      </c>
      <c r="E27" s="142"/>
      <c r="F27" s="142"/>
      <c r="G27" s="366">
        <f>+'[4]755 SINABI'!$D$54</f>
        <v>24000</v>
      </c>
      <c r="H27" s="344">
        <f t="shared" si="0"/>
        <v>24000</v>
      </c>
      <c r="I27" s="49"/>
      <c r="J27" s="49"/>
    </row>
    <row r="28" spans="1:10" ht="21" customHeight="1" x14ac:dyDescent="0.25">
      <c r="A28" s="2">
        <v>1</v>
      </c>
      <c r="B28" s="45" t="s">
        <v>68</v>
      </c>
      <c r="C28" s="74" t="s">
        <v>75</v>
      </c>
      <c r="D28" s="46" t="s">
        <v>76</v>
      </c>
      <c r="E28" s="142"/>
      <c r="F28" s="142"/>
      <c r="G28" s="48">
        <f>+'[4]755 SINABI'!$D$55</f>
        <v>42392679.700000003</v>
      </c>
      <c r="H28" s="38">
        <f t="shared" si="0"/>
        <v>42392679.700000003</v>
      </c>
      <c r="I28" s="49"/>
      <c r="J28" s="49"/>
    </row>
    <row r="29" spans="1:10" ht="21" customHeight="1" x14ac:dyDescent="0.25">
      <c r="A29" s="2">
        <v>1</v>
      </c>
      <c r="B29" s="45" t="s">
        <v>68</v>
      </c>
      <c r="C29" s="74" t="s">
        <v>79</v>
      </c>
      <c r="D29" s="46" t="s">
        <v>80</v>
      </c>
      <c r="E29" s="142"/>
      <c r="F29" s="142"/>
      <c r="G29" s="366">
        <f>+'[4]755 SINABI'!$D$56</f>
        <v>3200000</v>
      </c>
      <c r="H29" s="344">
        <f>+E29+F29+G29</f>
        <v>3200000</v>
      </c>
      <c r="I29" s="49"/>
      <c r="J29" s="49"/>
    </row>
    <row r="30" spans="1:10" ht="21" hidden="1" customHeight="1" x14ac:dyDescent="0.25">
      <c r="A30" s="2">
        <v>1</v>
      </c>
      <c r="B30" s="45" t="s">
        <v>83</v>
      </c>
      <c r="C30" s="34" t="s">
        <v>84</v>
      </c>
      <c r="D30" s="46" t="s">
        <v>85</v>
      </c>
      <c r="E30" s="145"/>
      <c r="F30" s="145"/>
      <c r="G30" s="48"/>
      <c r="H30" s="38">
        <f t="shared" si="0"/>
        <v>0</v>
      </c>
      <c r="I30" s="52"/>
      <c r="J30" s="52"/>
    </row>
    <row r="31" spans="1:10" ht="21" hidden="1" customHeight="1" x14ac:dyDescent="0.25">
      <c r="A31" s="2">
        <v>1</v>
      </c>
      <c r="B31" s="45" t="s">
        <v>83</v>
      </c>
      <c r="C31" s="34" t="s">
        <v>90</v>
      </c>
      <c r="D31" s="46" t="s">
        <v>91</v>
      </c>
      <c r="E31" s="145"/>
      <c r="F31" s="145"/>
      <c r="G31" s="48"/>
      <c r="H31" s="38">
        <f t="shared" si="0"/>
        <v>0</v>
      </c>
      <c r="I31" s="52"/>
      <c r="J31" s="52"/>
    </row>
    <row r="32" spans="1:10" ht="21" hidden="1" customHeight="1" x14ac:dyDescent="0.25">
      <c r="A32" s="2">
        <v>1</v>
      </c>
      <c r="B32" s="45" t="s">
        <v>83</v>
      </c>
      <c r="C32" s="34" t="s">
        <v>93</v>
      </c>
      <c r="D32" s="46" t="s">
        <v>94</v>
      </c>
      <c r="E32" s="145"/>
      <c r="F32" s="145"/>
      <c r="G32" s="48"/>
      <c r="H32" s="38">
        <f t="shared" si="0"/>
        <v>0</v>
      </c>
      <c r="I32" s="52"/>
      <c r="J32" s="52"/>
    </row>
    <row r="33" spans="1:10" ht="21" hidden="1" customHeight="1" x14ac:dyDescent="0.25">
      <c r="A33" s="2">
        <v>1</v>
      </c>
      <c r="B33" s="45" t="s">
        <v>83</v>
      </c>
      <c r="C33" s="34" t="s">
        <v>96</v>
      </c>
      <c r="D33" s="46" t="s">
        <v>97</v>
      </c>
      <c r="E33" s="145"/>
      <c r="F33" s="145"/>
      <c r="G33" s="48"/>
      <c r="H33" s="38">
        <f t="shared" si="0"/>
        <v>0</v>
      </c>
      <c r="I33" s="53"/>
      <c r="J33" s="53"/>
    </row>
    <row r="34" spans="1:10" ht="21" hidden="1" customHeight="1" x14ac:dyDescent="0.25">
      <c r="A34" s="2">
        <v>1</v>
      </c>
      <c r="B34" s="45" t="s">
        <v>83</v>
      </c>
      <c r="C34" s="34" t="s">
        <v>98</v>
      </c>
      <c r="D34" s="46" t="s">
        <v>99</v>
      </c>
      <c r="E34" s="145"/>
      <c r="F34" s="145"/>
      <c r="G34" s="48"/>
      <c r="H34" s="38">
        <f t="shared" si="0"/>
        <v>0</v>
      </c>
      <c r="I34" s="53"/>
      <c r="J34" s="53"/>
    </row>
    <row r="35" spans="1:10" ht="21" hidden="1" customHeight="1" x14ac:dyDescent="0.25">
      <c r="A35" s="2">
        <v>1</v>
      </c>
      <c r="B35" s="45" t="s">
        <v>83</v>
      </c>
      <c r="C35" s="34" t="s">
        <v>100</v>
      </c>
      <c r="D35" s="46" t="s">
        <v>101</v>
      </c>
      <c r="E35" s="145"/>
      <c r="F35" s="145"/>
      <c r="G35" s="48"/>
      <c r="H35" s="38">
        <f t="shared" si="0"/>
        <v>0</v>
      </c>
      <c r="I35" s="53"/>
      <c r="J35" s="53"/>
    </row>
    <row r="36" spans="1:10" ht="21" hidden="1" customHeight="1" x14ac:dyDescent="0.25">
      <c r="A36" s="2">
        <v>1</v>
      </c>
      <c r="B36" s="45" t="s">
        <v>83</v>
      </c>
      <c r="C36" s="34" t="s">
        <v>104</v>
      </c>
      <c r="D36" s="46" t="s">
        <v>105</v>
      </c>
      <c r="E36" s="145"/>
      <c r="F36" s="145"/>
      <c r="G36" s="48"/>
      <c r="H36" s="38">
        <f t="shared" si="0"/>
        <v>0</v>
      </c>
      <c r="I36" s="52"/>
      <c r="J36" s="52"/>
    </row>
    <row r="37" spans="1:10" ht="21" hidden="1" customHeight="1" x14ac:dyDescent="0.25">
      <c r="A37" s="2">
        <v>1</v>
      </c>
      <c r="B37" s="45" t="s">
        <v>109</v>
      </c>
      <c r="C37" s="34" t="s">
        <v>110</v>
      </c>
      <c r="D37" s="46" t="s">
        <v>111</v>
      </c>
      <c r="E37" s="145"/>
      <c r="F37" s="145"/>
      <c r="G37" s="57"/>
      <c r="H37" s="38">
        <f t="shared" si="0"/>
        <v>0</v>
      </c>
      <c r="I37" s="53"/>
      <c r="J37" s="53"/>
    </row>
    <row r="38" spans="1:10" ht="21" hidden="1" customHeight="1" x14ac:dyDescent="0.25">
      <c r="A38" s="2">
        <v>1</v>
      </c>
      <c r="B38" s="45" t="s">
        <v>109</v>
      </c>
      <c r="C38" s="34" t="s">
        <v>112</v>
      </c>
      <c r="D38" s="46" t="s">
        <v>113</v>
      </c>
      <c r="E38" s="145"/>
      <c r="F38" s="145"/>
      <c r="G38" s="57"/>
      <c r="H38" s="38">
        <f t="shared" si="0"/>
        <v>0</v>
      </c>
      <c r="I38" s="53"/>
      <c r="J38" s="53"/>
    </row>
    <row r="39" spans="1:10" ht="21" hidden="1" customHeight="1" x14ac:dyDescent="0.25">
      <c r="A39" s="2">
        <v>1</v>
      </c>
      <c r="B39" s="45" t="s">
        <v>109</v>
      </c>
      <c r="C39" s="34" t="s">
        <v>114</v>
      </c>
      <c r="D39" s="46" t="s">
        <v>115</v>
      </c>
      <c r="E39" s="145"/>
      <c r="F39" s="145"/>
      <c r="G39" s="48"/>
      <c r="H39" s="38">
        <f t="shared" si="0"/>
        <v>0</v>
      </c>
      <c r="I39" s="53"/>
      <c r="J39" s="53"/>
    </row>
    <row r="40" spans="1:10" ht="21" hidden="1" customHeight="1" x14ac:dyDescent="0.25">
      <c r="A40" s="2">
        <v>1</v>
      </c>
      <c r="B40" s="45" t="s">
        <v>109</v>
      </c>
      <c r="C40" s="34" t="s">
        <v>116</v>
      </c>
      <c r="D40" s="46" t="s">
        <v>117</v>
      </c>
      <c r="E40" s="145"/>
      <c r="F40" s="145"/>
      <c r="G40" s="48"/>
      <c r="H40" s="38">
        <f t="shared" si="0"/>
        <v>0</v>
      </c>
      <c r="I40" s="53"/>
      <c r="J40" s="53"/>
    </row>
    <row r="41" spans="1:10" ht="21" hidden="1" customHeight="1" x14ac:dyDescent="0.25">
      <c r="A41" s="2">
        <v>1</v>
      </c>
      <c r="B41" s="45" t="s">
        <v>109</v>
      </c>
      <c r="C41" s="34" t="s">
        <v>120</v>
      </c>
      <c r="D41" s="46" t="s">
        <v>121</v>
      </c>
      <c r="E41" s="145"/>
      <c r="F41" s="145"/>
      <c r="G41" s="48"/>
      <c r="H41" s="38">
        <f t="shared" si="0"/>
        <v>0</v>
      </c>
      <c r="I41" s="52"/>
      <c r="J41" s="52"/>
    </row>
    <row r="42" spans="1:10" ht="13.8" hidden="1" x14ac:dyDescent="0.25">
      <c r="A42" s="2">
        <v>1</v>
      </c>
      <c r="B42" s="45" t="s">
        <v>109</v>
      </c>
      <c r="C42" s="34" t="s">
        <v>133</v>
      </c>
      <c r="D42" s="46" t="s">
        <v>134</v>
      </c>
      <c r="E42" s="145"/>
      <c r="F42" s="145"/>
      <c r="G42" s="48"/>
      <c r="H42" s="38">
        <f t="shared" si="0"/>
        <v>0</v>
      </c>
      <c r="I42" s="52"/>
      <c r="J42" s="52"/>
    </row>
    <row r="43" spans="1:10" ht="13.8" hidden="1" x14ac:dyDescent="0.25">
      <c r="A43" s="2">
        <v>1</v>
      </c>
      <c r="B43" s="45" t="s">
        <v>139</v>
      </c>
      <c r="C43" s="60" t="s">
        <v>140</v>
      </c>
      <c r="D43" s="46" t="s">
        <v>141</v>
      </c>
      <c r="E43" s="152"/>
      <c r="F43" s="152"/>
      <c r="G43" s="37"/>
      <c r="H43" s="38">
        <f t="shared" si="0"/>
        <v>0</v>
      </c>
      <c r="I43" s="62"/>
      <c r="J43" s="62"/>
    </row>
    <row r="44" spans="1:10" ht="34.200000000000003" x14ac:dyDescent="0.25">
      <c r="A44" s="2">
        <v>1</v>
      </c>
      <c r="B44" s="45" t="s">
        <v>109</v>
      </c>
      <c r="C44" s="74" t="s">
        <v>126</v>
      </c>
      <c r="D44" s="46" t="s">
        <v>127</v>
      </c>
      <c r="E44" s="145"/>
      <c r="F44" s="145"/>
      <c r="G44" s="48">
        <f>+'[4]755 SINABI'!$D$71</f>
        <v>178164583.69999999</v>
      </c>
      <c r="H44" s="38">
        <f>+E44+F44+G44</f>
        <v>178164583.69999999</v>
      </c>
      <c r="I44" s="144" t="s">
        <v>1139</v>
      </c>
      <c r="J44" s="144"/>
    </row>
    <row r="45" spans="1:10" ht="13.8" x14ac:dyDescent="0.25">
      <c r="A45" s="2">
        <v>1</v>
      </c>
      <c r="B45" s="45" t="s">
        <v>139</v>
      </c>
      <c r="C45" s="404" t="s">
        <v>142</v>
      </c>
      <c r="D45" s="46" t="s">
        <v>143</v>
      </c>
      <c r="E45" s="152"/>
      <c r="F45" s="152"/>
      <c r="G45" s="37">
        <f>+'[4]755 SINABI'!$D$75</f>
        <v>1000000</v>
      </c>
      <c r="H45" s="38">
        <f t="shared" si="0"/>
        <v>1000000</v>
      </c>
      <c r="I45" s="49"/>
      <c r="J45" s="49"/>
    </row>
    <row r="46" spans="1:10" ht="13.8" hidden="1" x14ac:dyDescent="0.25">
      <c r="A46" s="2">
        <v>1</v>
      </c>
      <c r="B46" s="45" t="s">
        <v>139</v>
      </c>
      <c r="C46" s="60" t="s">
        <v>144</v>
      </c>
      <c r="D46" s="46" t="s">
        <v>145</v>
      </c>
      <c r="E46" s="152"/>
      <c r="F46" s="152"/>
      <c r="G46" s="37"/>
      <c r="H46" s="38">
        <f t="shared" si="0"/>
        <v>0</v>
      </c>
      <c r="I46" s="62"/>
      <c r="J46" s="62"/>
    </row>
    <row r="47" spans="1:10" ht="13.8" hidden="1" x14ac:dyDescent="0.25">
      <c r="A47" s="2">
        <v>1</v>
      </c>
      <c r="B47" s="45" t="s">
        <v>139</v>
      </c>
      <c r="C47" s="60" t="s">
        <v>146</v>
      </c>
      <c r="D47" s="46" t="s">
        <v>147</v>
      </c>
      <c r="E47" s="152"/>
      <c r="F47" s="152"/>
      <c r="G47" s="37"/>
      <c r="H47" s="38">
        <f t="shared" si="0"/>
        <v>0</v>
      </c>
      <c r="I47" s="62"/>
      <c r="J47" s="62"/>
    </row>
    <row r="48" spans="1:10" ht="13.8" hidden="1" x14ac:dyDescent="0.25">
      <c r="A48" s="2">
        <v>1</v>
      </c>
      <c r="B48" s="45" t="s">
        <v>148</v>
      </c>
      <c r="C48" s="60" t="s">
        <v>149</v>
      </c>
      <c r="D48" s="46" t="s">
        <v>150</v>
      </c>
      <c r="E48" s="152"/>
      <c r="F48" s="152"/>
      <c r="G48" s="37"/>
      <c r="H48" s="38">
        <f t="shared" si="0"/>
        <v>0</v>
      </c>
      <c r="I48" s="52"/>
      <c r="J48" s="52"/>
    </row>
    <row r="49" spans="1:10" ht="13.8" hidden="1" x14ac:dyDescent="0.25">
      <c r="A49" s="2">
        <v>1</v>
      </c>
      <c r="B49" s="45" t="s">
        <v>148</v>
      </c>
      <c r="C49" s="34" t="s">
        <v>153</v>
      </c>
      <c r="D49" s="46" t="s">
        <v>154</v>
      </c>
      <c r="E49" s="145"/>
      <c r="F49" s="145"/>
      <c r="G49" s="57"/>
      <c r="H49" s="38">
        <f t="shared" si="0"/>
        <v>0</v>
      </c>
      <c r="I49" s="53"/>
      <c r="J49" s="53"/>
    </row>
    <row r="50" spans="1:10" ht="13.8" hidden="1" x14ac:dyDescent="0.25">
      <c r="A50" s="2">
        <v>1</v>
      </c>
      <c r="B50" s="45" t="s">
        <v>148</v>
      </c>
      <c r="C50" s="34" t="s">
        <v>155</v>
      </c>
      <c r="D50" s="46" t="s">
        <v>156</v>
      </c>
      <c r="E50" s="145"/>
      <c r="F50" s="145"/>
      <c r="G50" s="57"/>
      <c r="H50" s="38">
        <f t="shared" si="0"/>
        <v>0</v>
      </c>
      <c r="I50" s="53"/>
      <c r="J50" s="53"/>
    </row>
    <row r="51" spans="1:10" ht="13.8" hidden="1" x14ac:dyDescent="0.25">
      <c r="A51" s="2">
        <v>1</v>
      </c>
      <c r="B51" s="45" t="s">
        <v>157</v>
      </c>
      <c r="C51" s="34" t="s">
        <v>158</v>
      </c>
      <c r="D51" s="46" t="s">
        <v>159</v>
      </c>
      <c r="E51" s="145"/>
      <c r="F51" s="145"/>
      <c r="G51" s="48"/>
      <c r="H51" s="38">
        <f t="shared" si="0"/>
        <v>0</v>
      </c>
      <c r="I51" s="53"/>
      <c r="J51" s="53"/>
    </row>
    <row r="52" spans="1:10" ht="13.8" hidden="1" x14ac:dyDescent="0.25">
      <c r="A52" s="2"/>
      <c r="B52" s="45"/>
      <c r="C52" s="34" t="s">
        <v>162</v>
      </c>
      <c r="D52" s="46" t="s">
        <v>163</v>
      </c>
      <c r="E52" s="145"/>
      <c r="F52" s="145"/>
      <c r="G52" s="48"/>
      <c r="H52" s="38">
        <f t="shared" si="0"/>
        <v>0</v>
      </c>
      <c r="I52" s="53"/>
      <c r="J52" s="53"/>
    </row>
    <row r="53" spans="1:10" ht="13.8" hidden="1" x14ac:dyDescent="0.25">
      <c r="A53" s="2">
        <v>1</v>
      </c>
      <c r="B53" s="45" t="s">
        <v>157</v>
      </c>
      <c r="C53" s="34" t="s">
        <v>164</v>
      </c>
      <c r="D53" s="46" t="s">
        <v>165</v>
      </c>
      <c r="E53" s="145"/>
      <c r="F53" s="145"/>
      <c r="G53" s="48"/>
      <c r="H53" s="38">
        <f t="shared" si="0"/>
        <v>0</v>
      </c>
      <c r="I53" s="52"/>
      <c r="J53" s="52"/>
    </row>
    <row r="54" spans="1:10" ht="13.8" hidden="1" x14ac:dyDescent="0.25">
      <c r="A54" s="2">
        <v>1</v>
      </c>
      <c r="B54" s="45" t="s">
        <v>166</v>
      </c>
      <c r="C54" s="34" t="s">
        <v>167</v>
      </c>
      <c r="D54" s="46" t="s">
        <v>168</v>
      </c>
      <c r="E54" s="145"/>
      <c r="F54" s="145"/>
      <c r="G54" s="48"/>
      <c r="H54" s="38">
        <f t="shared" si="0"/>
        <v>0</v>
      </c>
      <c r="I54" s="52"/>
      <c r="J54" s="52"/>
    </row>
    <row r="55" spans="1:10" ht="13.8" hidden="1" x14ac:dyDescent="0.25">
      <c r="A55" s="2">
        <v>1</v>
      </c>
      <c r="B55" s="45" t="s">
        <v>54</v>
      </c>
      <c r="C55" s="34" t="s">
        <v>172</v>
      </c>
      <c r="D55" s="46" t="s">
        <v>173</v>
      </c>
      <c r="E55" s="145"/>
      <c r="F55" s="145"/>
      <c r="G55" s="48"/>
      <c r="H55" s="38">
        <f t="shared" si="0"/>
        <v>0</v>
      </c>
      <c r="I55" s="53"/>
      <c r="J55" s="53"/>
    </row>
    <row r="56" spans="1:10" ht="13.8" hidden="1" x14ac:dyDescent="0.25">
      <c r="A56" s="2">
        <v>1</v>
      </c>
      <c r="B56" s="45" t="s">
        <v>54</v>
      </c>
      <c r="C56" s="34" t="s">
        <v>174</v>
      </c>
      <c r="D56" s="46" t="s">
        <v>175</v>
      </c>
      <c r="E56" s="145"/>
      <c r="F56" s="145"/>
      <c r="G56" s="48"/>
      <c r="H56" s="38">
        <f t="shared" si="0"/>
        <v>0</v>
      </c>
      <c r="I56" s="53"/>
      <c r="J56" s="53"/>
    </row>
    <row r="57" spans="1:10" ht="13.8" hidden="1" x14ac:dyDescent="0.25">
      <c r="A57" s="2">
        <v>1</v>
      </c>
      <c r="B57" s="45" t="s">
        <v>166</v>
      </c>
      <c r="C57" s="34" t="s">
        <v>176</v>
      </c>
      <c r="D57" s="46" t="s">
        <v>177</v>
      </c>
      <c r="E57" s="145"/>
      <c r="F57" s="145"/>
      <c r="G57" s="48"/>
      <c r="H57" s="38">
        <f t="shared" si="0"/>
        <v>0</v>
      </c>
      <c r="I57" s="53"/>
      <c r="J57" s="53"/>
    </row>
    <row r="58" spans="1:10" ht="13.8" hidden="1" x14ac:dyDescent="0.25">
      <c r="A58" s="2">
        <v>1</v>
      </c>
      <c r="B58" s="45" t="s">
        <v>166</v>
      </c>
      <c r="C58" s="34" t="s">
        <v>180</v>
      </c>
      <c r="D58" s="46" t="s">
        <v>181</v>
      </c>
      <c r="E58" s="145"/>
      <c r="F58" s="145"/>
      <c r="G58" s="48"/>
      <c r="H58" s="38">
        <f t="shared" si="0"/>
        <v>0</v>
      </c>
      <c r="I58" s="53"/>
      <c r="J58" s="53"/>
    </row>
    <row r="59" spans="1:10" ht="13.8" hidden="1" x14ac:dyDescent="0.25">
      <c r="A59" s="2">
        <v>1</v>
      </c>
      <c r="B59" s="45" t="s">
        <v>166</v>
      </c>
      <c r="C59" s="34" t="s">
        <v>184</v>
      </c>
      <c r="D59" s="46" t="s">
        <v>185</v>
      </c>
      <c r="E59" s="145"/>
      <c r="F59" s="145"/>
      <c r="G59" s="48"/>
      <c r="H59" s="38">
        <f t="shared" si="0"/>
        <v>0</v>
      </c>
      <c r="I59" s="52"/>
      <c r="J59" s="52"/>
    </row>
    <row r="60" spans="1:10" ht="13.8" hidden="1" x14ac:dyDescent="0.25">
      <c r="A60" s="2">
        <v>1</v>
      </c>
      <c r="B60" s="45" t="s">
        <v>166</v>
      </c>
      <c r="C60" s="34" t="s">
        <v>186</v>
      </c>
      <c r="D60" s="46" t="s">
        <v>187</v>
      </c>
      <c r="E60" s="145"/>
      <c r="F60" s="145"/>
      <c r="G60" s="48"/>
      <c r="H60" s="38">
        <f t="shared" si="0"/>
        <v>0</v>
      </c>
      <c r="I60" s="52"/>
      <c r="J60" s="52"/>
    </row>
    <row r="61" spans="1:10" ht="13.8" hidden="1" x14ac:dyDescent="0.25">
      <c r="A61" s="2">
        <v>1</v>
      </c>
      <c r="B61" s="45" t="s">
        <v>166</v>
      </c>
      <c r="C61" s="34" t="s">
        <v>190</v>
      </c>
      <c r="D61" s="46" t="s">
        <v>798</v>
      </c>
      <c r="E61" s="145"/>
      <c r="F61" s="145"/>
      <c r="G61" s="48"/>
      <c r="H61" s="38">
        <f t="shared" si="0"/>
        <v>0</v>
      </c>
      <c r="I61" s="52"/>
      <c r="J61" s="52"/>
    </row>
    <row r="62" spans="1:10" ht="13.8" x14ac:dyDescent="0.25">
      <c r="A62" s="2">
        <v>1</v>
      </c>
      <c r="B62" s="45" t="s">
        <v>166</v>
      </c>
      <c r="C62" s="74" t="s">
        <v>194</v>
      </c>
      <c r="D62" s="46" t="s">
        <v>195</v>
      </c>
      <c r="E62" s="145"/>
      <c r="F62" s="145"/>
      <c r="G62" s="48">
        <f>+'[4]755 SINABI'!$D$95</f>
        <v>557429</v>
      </c>
      <c r="H62" s="38">
        <f t="shared" si="0"/>
        <v>557429</v>
      </c>
      <c r="I62" s="53"/>
      <c r="J62" s="53"/>
    </row>
    <row r="63" spans="1:10" ht="21" hidden="1" customHeight="1" x14ac:dyDescent="0.25">
      <c r="A63" s="2">
        <v>1</v>
      </c>
      <c r="B63" s="45" t="s">
        <v>198</v>
      </c>
      <c r="C63" s="34" t="s">
        <v>199</v>
      </c>
      <c r="D63" s="46" t="s">
        <v>200</v>
      </c>
      <c r="E63" s="145"/>
      <c r="F63" s="145"/>
      <c r="G63" s="57"/>
      <c r="H63" s="38">
        <f t="shared" si="0"/>
        <v>0</v>
      </c>
      <c r="I63" s="53"/>
      <c r="J63" s="53"/>
    </row>
    <row r="64" spans="1:10" ht="21" hidden="1" customHeight="1" x14ac:dyDescent="0.25">
      <c r="A64" s="2">
        <v>1</v>
      </c>
      <c r="B64" s="45" t="s">
        <v>198</v>
      </c>
      <c r="C64" s="34" t="s">
        <v>201</v>
      </c>
      <c r="D64" s="46" t="s">
        <v>202</v>
      </c>
      <c r="E64" s="145"/>
      <c r="F64" s="145"/>
      <c r="G64" s="48"/>
      <c r="H64" s="38">
        <f t="shared" si="0"/>
        <v>0</v>
      </c>
      <c r="I64" s="53"/>
      <c r="J64" s="53"/>
    </row>
    <row r="65" spans="1:10" ht="21" hidden="1" customHeight="1" x14ac:dyDescent="0.25">
      <c r="A65" s="2">
        <v>1</v>
      </c>
      <c r="B65" s="45" t="s">
        <v>198</v>
      </c>
      <c r="C65" s="34" t="s">
        <v>203</v>
      </c>
      <c r="D65" s="46" t="s">
        <v>204</v>
      </c>
      <c r="E65" s="145"/>
      <c r="F65" s="145"/>
      <c r="G65" s="48"/>
      <c r="H65" s="38">
        <f t="shared" si="0"/>
        <v>0</v>
      </c>
      <c r="I65" s="53"/>
      <c r="J65" s="53"/>
    </row>
    <row r="66" spans="1:10" ht="13.8" x14ac:dyDescent="0.25">
      <c r="A66" s="2">
        <v>1</v>
      </c>
      <c r="B66" s="45" t="s">
        <v>198</v>
      </c>
      <c r="C66" s="74" t="s">
        <v>205</v>
      </c>
      <c r="D66" s="46" t="s">
        <v>206</v>
      </c>
      <c r="E66" s="145"/>
      <c r="F66" s="145"/>
      <c r="G66" s="48">
        <f>+'[4]755 SINABI'!$D$100</f>
        <v>560000</v>
      </c>
      <c r="H66" s="38">
        <f t="shared" si="0"/>
        <v>560000</v>
      </c>
      <c r="I66" s="52"/>
      <c r="J66" s="52"/>
    </row>
    <row r="67" spans="1:10" ht="13.8" hidden="1" x14ac:dyDescent="0.25">
      <c r="A67" s="2">
        <v>1</v>
      </c>
      <c r="B67" s="45" t="s">
        <v>207</v>
      </c>
      <c r="C67" s="34" t="s">
        <v>208</v>
      </c>
      <c r="D67" s="46" t="s">
        <v>209</v>
      </c>
      <c r="E67" s="145"/>
      <c r="F67" s="145"/>
      <c r="G67" s="57"/>
      <c r="H67" s="38">
        <f t="shared" si="0"/>
        <v>0</v>
      </c>
      <c r="I67" s="53"/>
      <c r="J67" s="53"/>
    </row>
    <row r="68" spans="1:10" ht="13.8" hidden="1" x14ac:dyDescent="0.25">
      <c r="A68" s="2">
        <v>1</v>
      </c>
      <c r="B68" s="45" t="s">
        <v>207</v>
      </c>
      <c r="C68" s="34" t="s">
        <v>210</v>
      </c>
      <c r="D68" s="46" t="s">
        <v>211</v>
      </c>
      <c r="E68" s="145"/>
      <c r="F68" s="145"/>
      <c r="G68" s="57"/>
      <c r="H68" s="38">
        <f t="shared" si="0"/>
        <v>0</v>
      </c>
      <c r="I68" s="53"/>
      <c r="J68" s="53"/>
    </row>
    <row r="69" spans="1:10" ht="13.8" hidden="1" x14ac:dyDescent="0.25">
      <c r="A69" s="2">
        <v>1</v>
      </c>
      <c r="B69" s="45" t="s">
        <v>207</v>
      </c>
      <c r="C69" s="34" t="s">
        <v>212</v>
      </c>
      <c r="D69" s="46" t="s">
        <v>213</v>
      </c>
      <c r="E69" s="145"/>
      <c r="F69" s="145"/>
      <c r="G69" s="57"/>
      <c r="H69" s="38">
        <f t="shared" si="0"/>
        <v>0</v>
      </c>
      <c r="I69" s="53"/>
      <c r="J69" s="53"/>
    </row>
    <row r="70" spans="1:10" ht="13.8" hidden="1" x14ac:dyDescent="0.25">
      <c r="A70" s="2">
        <v>1</v>
      </c>
      <c r="B70" s="45" t="s">
        <v>207</v>
      </c>
      <c r="C70" s="34" t="s">
        <v>214</v>
      </c>
      <c r="D70" s="46" t="s">
        <v>215</v>
      </c>
      <c r="E70" s="145"/>
      <c r="F70" s="145"/>
      <c r="G70" s="57"/>
      <c r="H70" s="38">
        <f t="shared" si="0"/>
        <v>0</v>
      </c>
      <c r="I70" s="53"/>
      <c r="J70" s="53"/>
    </row>
    <row r="71" spans="1:10" ht="13.8" hidden="1" x14ac:dyDescent="0.25">
      <c r="A71" s="2">
        <v>1</v>
      </c>
      <c r="B71" s="45" t="s">
        <v>207</v>
      </c>
      <c r="C71" s="34" t="s">
        <v>216</v>
      </c>
      <c r="D71" s="46" t="s">
        <v>217</v>
      </c>
      <c r="E71" s="145"/>
      <c r="F71" s="145"/>
      <c r="G71" s="48"/>
      <c r="H71" s="38">
        <f t="shared" ref="H71:H134" si="1">+E71+F71+G71</f>
        <v>0</v>
      </c>
      <c r="I71" s="52"/>
      <c r="J71" s="52"/>
    </row>
    <row r="72" spans="1:10" ht="13.8" hidden="1" x14ac:dyDescent="0.25">
      <c r="A72" s="2"/>
      <c r="B72" s="45" t="s">
        <v>207</v>
      </c>
      <c r="C72" s="34" t="s">
        <v>218</v>
      </c>
      <c r="D72" s="46" t="s">
        <v>219</v>
      </c>
      <c r="E72" s="145"/>
      <c r="F72" s="145"/>
      <c r="G72" s="48"/>
      <c r="H72" s="38">
        <f t="shared" si="1"/>
        <v>0</v>
      </c>
      <c r="I72" s="53"/>
      <c r="J72" s="53"/>
    </row>
    <row r="73" spans="1:10" ht="13.8" x14ac:dyDescent="0.25">
      <c r="A73" s="2">
        <v>2</v>
      </c>
      <c r="B73" s="2" t="s">
        <v>220</v>
      </c>
      <c r="C73" s="74" t="s">
        <v>221</v>
      </c>
      <c r="D73" s="46" t="s">
        <v>222</v>
      </c>
      <c r="E73" s="145"/>
      <c r="F73" s="145"/>
      <c r="G73" s="48">
        <f>+'[4]755 SINABI'!$D$110</f>
        <v>1447385.64</v>
      </c>
      <c r="H73" s="38">
        <f t="shared" si="1"/>
        <v>1447385.64</v>
      </c>
      <c r="I73" s="52"/>
      <c r="J73" s="52"/>
    </row>
    <row r="74" spans="1:10" ht="13.8" hidden="1" x14ac:dyDescent="0.25">
      <c r="A74" s="2">
        <v>2</v>
      </c>
      <c r="B74" s="2" t="s">
        <v>220</v>
      </c>
      <c r="C74" s="34" t="s">
        <v>223</v>
      </c>
      <c r="D74" s="46" t="s">
        <v>224</v>
      </c>
      <c r="E74" s="145"/>
      <c r="F74" s="145"/>
      <c r="G74" s="48"/>
      <c r="H74" s="38">
        <f t="shared" si="1"/>
        <v>0</v>
      </c>
      <c r="I74" s="53"/>
      <c r="J74" s="53"/>
    </row>
    <row r="75" spans="1:10" ht="13.8" hidden="1" x14ac:dyDescent="0.25">
      <c r="A75" s="2">
        <v>2</v>
      </c>
      <c r="B75" s="2" t="s">
        <v>220</v>
      </c>
      <c r="C75" s="34" t="s">
        <v>225</v>
      </c>
      <c r="D75" s="46" t="s">
        <v>226</v>
      </c>
      <c r="E75" s="145"/>
      <c r="F75" s="145"/>
      <c r="G75" s="48"/>
      <c r="H75" s="38">
        <f t="shared" si="1"/>
        <v>0</v>
      </c>
      <c r="I75" s="53"/>
      <c r="J75" s="53"/>
    </row>
    <row r="76" spans="1:10" ht="13.8" hidden="1" x14ac:dyDescent="0.25">
      <c r="A76" s="2">
        <v>2</v>
      </c>
      <c r="B76" s="2" t="s">
        <v>220</v>
      </c>
      <c r="C76" s="34" t="s">
        <v>227</v>
      </c>
      <c r="D76" s="46" t="s">
        <v>228</v>
      </c>
      <c r="E76" s="145"/>
      <c r="F76" s="145"/>
      <c r="G76" s="48"/>
      <c r="H76" s="38">
        <f t="shared" si="1"/>
        <v>0</v>
      </c>
      <c r="I76" s="53"/>
      <c r="J76" s="53"/>
    </row>
    <row r="77" spans="1:10" ht="13.8" hidden="1" x14ac:dyDescent="0.25">
      <c r="A77" s="2">
        <v>2</v>
      </c>
      <c r="B77" s="2" t="s">
        <v>220</v>
      </c>
      <c r="C77" s="34" t="s">
        <v>229</v>
      </c>
      <c r="D77" s="46" t="s">
        <v>230</v>
      </c>
      <c r="E77" s="145"/>
      <c r="F77" s="145"/>
      <c r="G77" s="48"/>
      <c r="H77" s="38">
        <f t="shared" si="1"/>
        <v>0</v>
      </c>
      <c r="I77" s="52"/>
      <c r="J77" s="52"/>
    </row>
    <row r="78" spans="1:10" ht="13.8" hidden="1" x14ac:dyDescent="0.25">
      <c r="A78" s="2">
        <v>2</v>
      </c>
      <c r="B78" s="2" t="s">
        <v>231</v>
      </c>
      <c r="C78" s="34" t="s">
        <v>232</v>
      </c>
      <c r="D78" s="46" t="s">
        <v>233</v>
      </c>
      <c r="E78" s="145"/>
      <c r="F78" s="145"/>
      <c r="G78" s="57"/>
      <c r="H78" s="38">
        <f t="shared" si="1"/>
        <v>0</v>
      </c>
      <c r="I78" s="53"/>
      <c r="J78" s="53"/>
    </row>
    <row r="79" spans="1:10" ht="13.8" hidden="1" x14ac:dyDescent="0.25">
      <c r="A79" s="2">
        <v>2</v>
      </c>
      <c r="B79" s="2" t="s">
        <v>231</v>
      </c>
      <c r="C79" s="34" t="s">
        <v>234</v>
      </c>
      <c r="D79" s="46" t="s">
        <v>235</v>
      </c>
      <c r="E79" s="145"/>
      <c r="F79" s="145"/>
      <c r="G79" s="48"/>
      <c r="H79" s="38">
        <f t="shared" si="1"/>
        <v>0</v>
      </c>
      <c r="I79" s="53"/>
      <c r="J79" s="53"/>
    </row>
    <row r="80" spans="1:10" ht="13.8" hidden="1" x14ac:dyDescent="0.25">
      <c r="A80" s="2">
        <v>2</v>
      </c>
      <c r="B80" s="2" t="s">
        <v>231</v>
      </c>
      <c r="C80" s="34" t="s">
        <v>238</v>
      </c>
      <c r="D80" s="46" t="s">
        <v>239</v>
      </c>
      <c r="E80" s="145"/>
      <c r="F80" s="145"/>
      <c r="G80" s="48"/>
      <c r="H80" s="38">
        <f t="shared" si="1"/>
        <v>0</v>
      </c>
      <c r="I80" s="53"/>
      <c r="J80" s="53"/>
    </row>
    <row r="81" spans="1:10" ht="13.8" hidden="1" x14ac:dyDescent="0.25">
      <c r="A81" s="2">
        <v>2</v>
      </c>
      <c r="B81" s="2" t="s">
        <v>231</v>
      </c>
      <c r="C81" s="34" t="s">
        <v>241</v>
      </c>
      <c r="D81" s="46" t="s">
        <v>242</v>
      </c>
      <c r="E81" s="145"/>
      <c r="F81" s="145"/>
      <c r="G81" s="57"/>
      <c r="H81" s="38">
        <f t="shared" si="1"/>
        <v>0</v>
      </c>
      <c r="I81" s="53"/>
      <c r="J81" s="53"/>
    </row>
    <row r="82" spans="1:10" ht="13.8" hidden="1" x14ac:dyDescent="0.25">
      <c r="A82" s="2">
        <v>2</v>
      </c>
      <c r="B82" s="2" t="s">
        <v>243</v>
      </c>
      <c r="C82" s="34" t="s">
        <v>244</v>
      </c>
      <c r="D82" s="46" t="s">
        <v>245</v>
      </c>
      <c r="E82" s="145"/>
      <c r="F82" s="145"/>
      <c r="G82" s="48"/>
      <c r="H82" s="38">
        <f t="shared" si="1"/>
        <v>0</v>
      </c>
      <c r="I82" s="62"/>
      <c r="J82" s="62"/>
    </row>
    <row r="83" spans="1:10" ht="13.8" hidden="1" x14ac:dyDescent="0.25">
      <c r="A83" s="2">
        <v>2</v>
      </c>
      <c r="B83" s="2" t="s">
        <v>243</v>
      </c>
      <c r="C83" s="34" t="s">
        <v>246</v>
      </c>
      <c r="D83" s="46" t="s">
        <v>247</v>
      </c>
      <c r="E83" s="145"/>
      <c r="F83" s="145"/>
      <c r="G83" s="48"/>
      <c r="H83" s="38">
        <f t="shared" si="1"/>
        <v>0</v>
      </c>
      <c r="I83" s="62"/>
      <c r="J83" s="62"/>
    </row>
    <row r="84" spans="1:10" ht="13.8" hidden="1" x14ac:dyDescent="0.25">
      <c r="A84" s="2">
        <v>2</v>
      </c>
      <c r="B84" s="2" t="s">
        <v>243</v>
      </c>
      <c r="C84" s="34" t="s">
        <v>248</v>
      </c>
      <c r="D84" s="46" t="s">
        <v>249</v>
      </c>
      <c r="E84" s="145"/>
      <c r="F84" s="145"/>
      <c r="G84" s="48"/>
      <c r="H84" s="38">
        <f t="shared" si="1"/>
        <v>0</v>
      </c>
      <c r="I84" s="62"/>
      <c r="J84" s="62"/>
    </row>
    <row r="85" spans="1:10" ht="13.8" hidden="1" x14ac:dyDescent="0.25">
      <c r="A85" s="2">
        <v>2</v>
      </c>
      <c r="B85" s="2" t="s">
        <v>243</v>
      </c>
      <c r="C85" s="34" t="s">
        <v>250</v>
      </c>
      <c r="D85" s="46" t="s">
        <v>251</v>
      </c>
      <c r="E85" s="145"/>
      <c r="F85" s="145"/>
      <c r="G85" s="48"/>
      <c r="H85" s="38">
        <f t="shared" si="1"/>
        <v>0</v>
      </c>
      <c r="I85" s="62"/>
      <c r="J85" s="62"/>
    </row>
    <row r="86" spans="1:10" ht="13.8" hidden="1" x14ac:dyDescent="0.25">
      <c r="A86" s="2">
        <v>2</v>
      </c>
      <c r="B86" s="2" t="s">
        <v>243</v>
      </c>
      <c r="C86" s="34" t="s">
        <v>253</v>
      </c>
      <c r="D86" s="46" t="s">
        <v>254</v>
      </c>
      <c r="E86" s="145"/>
      <c r="F86" s="145"/>
      <c r="G86" s="48"/>
      <c r="H86" s="38">
        <f t="shared" si="1"/>
        <v>0</v>
      </c>
      <c r="I86" s="62"/>
      <c r="J86" s="62"/>
    </row>
    <row r="87" spans="1:10" ht="13.8" hidden="1" x14ac:dyDescent="0.25">
      <c r="A87" s="2">
        <v>2</v>
      </c>
      <c r="B87" s="2" t="s">
        <v>243</v>
      </c>
      <c r="C87" s="34" t="s">
        <v>255</v>
      </c>
      <c r="D87" s="46" t="s">
        <v>256</v>
      </c>
      <c r="E87" s="145"/>
      <c r="F87" s="145"/>
      <c r="G87" s="48"/>
      <c r="H87" s="38">
        <f t="shared" si="1"/>
        <v>0</v>
      </c>
      <c r="I87" s="62"/>
      <c r="J87" s="62"/>
    </row>
    <row r="88" spans="1:10" ht="13.8" hidden="1" x14ac:dyDescent="0.25">
      <c r="A88" s="2">
        <v>2</v>
      </c>
      <c r="B88" s="2" t="s">
        <v>243</v>
      </c>
      <c r="C88" s="34" t="s">
        <v>257</v>
      </c>
      <c r="D88" s="46" t="s">
        <v>258</v>
      </c>
      <c r="E88" s="145"/>
      <c r="F88" s="145"/>
      <c r="G88" s="48"/>
      <c r="H88" s="38">
        <f t="shared" si="1"/>
        <v>0</v>
      </c>
      <c r="I88" s="62"/>
      <c r="J88" s="62"/>
    </row>
    <row r="89" spans="1:10" ht="13.8" hidden="1" x14ac:dyDescent="0.25">
      <c r="A89" s="2">
        <v>2</v>
      </c>
      <c r="B89" s="2" t="s">
        <v>259</v>
      </c>
      <c r="C89" s="34" t="s">
        <v>260</v>
      </c>
      <c r="D89" s="46" t="s">
        <v>261</v>
      </c>
      <c r="E89" s="145"/>
      <c r="F89" s="145"/>
      <c r="G89" s="48"/>
      <c r="H89" s="38">
        <f t="shared" si="1"/>
        <v>0</v>
      </c>
      <c r="I89" s="52"/>
      <c r="J89" s="52"/>
    </row>
    <row r="90" spans="1:10" ht="13.8" hidden="1" x14ac:dyDescent="0.25">
      <c r="A90" s="2">
        <v>2</v>
      </c>
      <c r="B90" s="2" t="s">
        <v>259</v>
      </c>
      <c r="C90" s="34" t="s">
        <v>263</v>
      </c>
      <c r="D90" s="46" t="s">
        <v>264</v>
      </c>
      <c r="E90" s="145"/>
      <c r="F90" s="145"/>
      <c r="G90" s="48"/>
      <c r="H90" s="38">
        <f t="shared" si="1"/>
        <v>0</v>
      </c>
      <c r="I90" s="53"/>
      <c r="J90" s="53"/>
    </row>
    <row r="91" spans="1:10" ht="13.8" hidden="1" x14ac:dyDescent="0.25">
      <c r="A91" s="2">
        <v>2</v>
      </c>
      <c r="B91" s="2" t="s">
        <v>267</v>
      </c>
      <c r="C91" s="34" t="s">
        <v>268</v>
      </c>
      <c r="D91" s="46" t="s">
        <v>269</v>
      </c>
      <c r="E91" s="145"/>
      <c r="F91" s="145"/>
      <c r="G91" s="57"/>
      <c r="H91" s="38">
        <f t="shared" si="1"/>
        <v>0</v>
      </c>
      <c r="I91" s="62"/>
      <c r="J91" s="62"/>
    </row>
    <row r="92" spans="1:10" ht="13.8" hidden="1" x14ac:dyDescent="0.25">
      <c r="A92" s="2">
        <v>2</v>
      </c>
      <c r="B92" s="2" t="s">
        <v>267</v>
      </c>
      <c r="C92" s="34" t="s">
        <v>270</v>
      </c>
      <c r="D92" s="46" t="s">
        <v>271</v>
      </c>
      <c r="E92" s="145"/>
      <c r="F92" s="145"/>
      <c r="G92" s="57"/>
      <c r="H92" s="38">
        <f t="shared" si="1"/>
        <v>0</v>
      </c>
      <c r="I92" s="62"/>
      <c r="J92" s="62"/>
    </row>
    <row r="93" spans="1:10" ht="13.8" hidden="1" x14ac:dyDescent="0.25">
      <c r="A93" s="2">
        <v>2</v>
      </c>
      <c r="B93" s="2" t="s">
        <v>267</v>
      </c>
      <c r="C93" s="34" t="s">
        <v>272</v>
      </c>
      <c r="D93" s="46" t="s">
        <v>273</v>
      </c>
      <c r="E93" s="145"/>
      <c r="F93" s="145"/>
      <c r="G93" s="57"/>
      <c r="H93" s="38">
        <f t="shared" si="1"/>
        <v>0</v>
      </c>
      <c r="I93" s="62"/>
      <c r="J93" s="62"/>
    </row>
    <row r="94" spans="1:10" ht="13.8" hidden="1" x14ac:dyDescent="0.25">
      <c r="A94" s="2">
        <v>2</v>
      </c>
      <c r="B94" s="2" t="s">
        <v>267</v>
      </c>
      <c r="C94" s="34" t="s">
        <v>274</v>
      </c>
      <c r="D94" s="46" t="s">
        <v>275</v>
      </c>
      <c r="E94" s="145"/>
      <c r="F94" s="145"/>
      <c r="G94" s="57"/>
      <c r="H94" s="38">
        <f t="shared" si="1"/>
        <v>0</v>
      </c>
      <c r="I94" s="62"/>
      <c r="J94" s="62"/>
    </row>
    <row r="95" spans="1:10" ht="13.8" hidden="1" x14ac:dyDescent="0.25">
      <c r="A95" s="2">
        <v>2</v>
      </c>
      <c r="B95" s="2" t="s">
        <v>276</v>
      </c>
      <c r="C95" s="34" t="s">
        <v>277</v>
      </c>
      <c r="D95" s="46" t="s">
        <v>278</v>
      </c>
      <c r="E95" s="145"/>
      <c r="F95" s="145"/>
      <c r="G95" s="48"/>
      <c r="H95" s="38">
        <f t="shared" si="1"/>
        <v>0</v>
      </c>
      <c r="I95" s="53"/>
      <c r="J95" s="53"/>
    </row>
    <row r="96" spans="1:10" ht="13.8" hidden="1" x14ac:dyDescent="0.25">
      <c r="A96" s="2">
        <v>2</v>
      </c>
      <c r="B96" s="2" t="s">
        <v>276</v>
      </c>
      <c r="C96" s="34" t="s">
        <v>281</v>
      </c>
      <c r="D96" s="46" t="s">
        <v>282</v>
      </c>
      <c r="E96" s="145"/>
      <c r="F96" s="145"/>
      <c r="G96" s="48"/>
      <c r="H96" s="38">
        <f t="shared" si="1"/>
        <v>0</v>
      </c>
      <c r="I96" s="53"/>
      <c r="J96" s="53"/>
    </row>
    <row r="97" spans="1:10" ht="13.8" hidden="1" x14ac:dyDescent="0.25">
      <c r="A97" s="2">
        <v>2</v>
      </c>
      <c r="B97" s="2" t="s">
        <v>276</v>
      </c>
      <c r="C97" s="34" t="s">
        <v>283</v>
      </c>
      <c r="D97" s="46" t="s">
        <v>284</v>
      </c>
      <c r="E97" s="145"/>
      <c r="F97" s="145"/>
      <c r="G97" s="48"/>
      <c r="H97" s="38">
        <f t="shared" si="1"/>
        <v>0</v>
      </c>
      <c r="I97" s="53"/>
      <c r="J97" s="53"/>
    </row>
    <row r="98" spans="1:10" ht="13.8" hidden="1" x14ac:dyDescent="0.25">
      <c r="A98" s="2">
        <v>2</v>
      </c>
      <c r="B98" s="2" t="s">
        <v>276</v>
      </c>
      <c r="C98" s="34" t="s">
        <v>287</v>
      </c>
      <c r="D98" s="46" t="s">
        <v>288</v>
      </c>
      <c r="E98" s="145"/>
      <c r="F98" s="145"/>
      <c r="G98" s="48"/>
      <c r="H98" s="38">
        <f t="shared" si="1"/>
        <v>0</v>
      </c>
      <c r="I98" s="53"/>
      <c r="J98" s="53"/>
    </row>
    <row r="99" spans="1:10" ht="13.8" hidden="1" x14ac:dyDescent="0.25">
      <c r="A99" s="2">
        <v>2</v>
      </c>
      <c r="B99" s="2" t="s">
        <v>276</v>
      </c>
      <c r="C99" s="34" t="s">
        <v>289</v>
      </c>
      <c r="D99" s="46" t="s">
        <v>290</v>
      </c>
      <c r="E99" s="145"/>
      <c r="F99" s="145"/>
      <c r="G99" s="48"/>
      <c r="H99" s="38">
        <f t="shared" si="1"/>
        <v>0</v>
      </c>
      <c r="I99" s="53"/>
      <c r="J99" s="53"/>
    </row>
    <row r="100" spans="1:10" ht="13.8" hidden="1" x14ac:dyDescent="0.25">
      <c r="A100" s="2">
        <v>2</v>
      </c>
      <c r="B100" s="2" t="s">
        <v>276</v>
      </c>
      <c r="C100" s="34" t="s">
        <v>293</v>
      </c>
      <c r="D100" s="46" t="s">
        <v>294</v>
      </c>
      <c r="E100" s="145"/>
      <c r="F100" s="145"/>
      <c r="G100" s="48"/>
      <c r="H100" s="38">
        <f t="shared" si="1"/>
        <v>0</v>
      </c>
      <c r="I100" s="52"/>
      <c r="J100" s="52"/>
    </row>
    <row r="101" spans="1:10" ht="13.8" hidden="1" x14ac:dyDescent="0.25">
      <c r="A101" s="2">
        <v>2</v>
      </c>
      <c r="B101" s="2" t="s">
        <v>276</v>
      </c>
      <c r="C101" s="34" t="s">
        <v>295</v>
      </c>
      <c r="D101" s="46" t="s">
        <v>296</v>
      </c>
      <c r="E101" s="145"/>
      <c r="F101" s="145"/>
      <c r="G101" s="48"/>
      <c r="H101" s="38">
        <f t="shared" si="1"/>
        <v>0</v>
      </c>
      <c r="I101" s="53"/>
      <c r="J101" s="53"/>
    </row>
    <row r="102" spans="1:10" ht="13.8" hidden="1" x14ac:dyDescent="0.25">
      <c r="A102" s="2">
        <v>2</v>
      </c>
      <c r="B102" s="2" t="s">
        <v>276</v>
      </c>
      <c r="C102" s="34" t="s">
        <v>298</v>
      </c>
      <c r="D102" s="46" t="s">
        <v>299</v>
      </c>
      <c r="E102" s="145"/>
      <c r="F102" s="145"/>
      <c r="G102" s="48"/>
      <c r="H102" s="38">
        <f t="shared" si="1"/>
        <v>0</v>
      </c>
      <c r="I102" s="53"/>
      <c r="J102" s="53"/>
    </row>
    <row r="103" spans="1:10" ht="13.8" hidden="1" x14ac:dyDescent="0.25">
      <c r="A103" s="2">
        <v>3</v>
      </c>
      <c r="B103" s="2" t="s">
        <v>300</v>
      </c>
      <c r="C103" s="34" t="s">
        <v>301</v>
      </c>
      <c r="D103" s="46" t="s">
        <v>302</v>
      </c>
      <c r="E103" s="153"/>
      <c r="F103" s="153"/>
      <c r="G103" s="57"/>
      <c r="H103" s="38">
        <f t="shared" si="1"/>
        <v>0</v>
      </c>
      <c r="I103" s="53"/>
      <c r="J103" s="53"/>
    </row>
    <row r="104" spans="1:10" ht="13.8" hidden="1" x14ac:dyDescent="0.25">
      <c r="A104" s="2">
        <v>3</v>
      </c>
      <c r="B104" s="2" t="s">
        <v>300</v>
      </c>
      <c r="C104" s="34" t="s">
        <v>303</v>
      </c>
      <c r="D104" s="46" t="s">
        <v>304</v>
      </c>
      <c r="E104" s="153"/>
      <c r="F104" s="153"/>
      <c r="G104" s="57"/>
      <c r="H104" s="38">
        <f t="shared" si="1"/>
        <v>0</v>
      </c>
      <c r="I104" s="53"/>
      <c r="J104" s="53"/>
    </row>
    <row r="105" spans="1:10" ht="13.8" hidden="1" x14ac:dyDescent="0.25">
      <c r="A105" s="2">
        <v>3</v>
      </c>
      <c r="B105" s="2" t="s">
        <v>300</v>
      </c>
      <c r="C105" s="34" t="s">
        <v>305</v>
      </c>
      <c r="D105" s="46" t="s">
        <v>306</v>
      </c>
      <c r="E105" s="153"/>
      <c r="F105" s="153"/>
      <c r="G105" s="57"/>
      <c r="H105" s="38">
        <f t="shared" si="1"/>
        <v>0</v>
      </c>
      <c r="I105" s="53"/>
      <c r="J105" s="53"/>
    </row>
    <row r="106" spans="1:10" ht="13.8" hidden="1" x14ac:dyDescent="0.25">
      <c r="A106" s="2">
        <v>3</v>
      </c>
      <c r="B106" s="2" t="s">
        <v>300</v>
      </c>
      <c r="C106" s="34" t="s">
        <v>307</v>
      </c>
      <c r="D106" s="46" t="s">
        <v>308</v>
      </c>
      <c r="E106" s="153"/>
      <c r="F106" s="153"/>
      <c r="G106" s="57"/>
      <c r="H106" s="38">
        <f t="shared" si="1"/>
        <v>0</v>
      </c>
      <c r="I106" s="53"/>
      <c r="J106" s="53"/>
    </row>
    <row r="107" spans="1:10" ht="13.8" hidden="1" x14ac:dyDescent="0.25">
      <c r="A107" s="2">
        <v>3</v>
      </c>
      <c r="B107" s="2" t="s">
        <v>309</v>
      </c>
      <c r="C107" s="34" t="s">
        <v>310</v>
      </c>
      <c r="D107" s="46" t="s">
        <v>311</v>
      </c>
      <c r="E107" s="153"/>
      <c r="F107" s="153"/>
      <c r="G107" s="57"/>
      <c r="H107" s="38">
        <f t="shared" si="1"/>
        <v>0</v>
      </c>
      <c r="I107" s="53"/>
      <c r="J107" s="53"/>
    </row>
    <row r="108" spans="1:10" ht="13.8" hidden="1" x14ac:dyDescent="0.25">
      <c r="A108" s="2">
        <v>3</v>
      </c>
      <c r="B108" s="2" t="s">
        <v>309</v>
      </c>
      <c r="C108" s="34" t="s">
        <v>312</v>
      </c>
      <c r="D108" s="46" t="s">
        <v>313</v>
      </c>
      <c r="E108" s="153"/>
      <c r="F108" s="153"/>
      <c r="G108" s="57"/>
      <c r="H108" s="38">
        <f t="shared" si="1"/>
        <v>0</v>
      </c>
      <c r="I108" s="53"/>
      <c r="J108" s="53"/>
    </row>
    <row r="109" spans="1:10" ht="13.8" hidden="1" x14ac:dyDescent="0.25">
      <c r="A109" s="2">
        <v>3</v>
      </c>
      <c r="B109" s="2" t="s">
        <v>309</v>
      </c>
      <c r="C109" s="34" t="s">
        <v>314</v>
      </c>
      <c r="D109" s="46" t="s">
        <v>315</v>
      </c>
      <c r="E109" s="153"/>
      <c r="F109" s="153"/>
      <c r="G109" s="57"/>
      <c r="H109" s="38">
        <f t="shared" si="1"/>
        <v>0</v>
      </c>
      <c r="I109" s="53"/>
      <c r="J109" s="53"/>
    </row>
    <row r="110" spans="1:10" ht="13.8" hidden="1" x14ac:dyDescent="0.25">
      <c r="A110" s="2">
        <v>3</v>
      </c>
      <c r="B110" s="2" t="s">
        <v>309</v>
      </c>
      <c r="C110" s="34" t="s">
        <v>316</v>
      </c>
      <c r="D110" s="46" t="s">
        <v>317</v>
      </c>
      <c r="E110" s="153"/>
      <c r="F110" s="153"/>
      <c r="G110" s="57"/>
      <c r="H110" s="38">
        <f t="shared" si="1"/>
        <v>0</v>
      </c>
      <c r="I110" s="53"/>
      <c r="J110" s="53"/>
    </row>
    <row r="111" spans="1:10" ht="13.8" hidden="1" x14ac:dyDescent="0.25">
      <c r="A111" s="2">
        <v>3</v>
      </c>
      <c r="B111" s="2" t="s">
        <v>309</v>
      </c>
      <c r="C111" s="34" t="s">
        <v>318</v>
      </c>
      <c r="D111" s="46" t="s">
        <v>319</v>
      </c>
      <c r="E111" s="153"/>
      <c r="F111" s="153"/>
      <c r="G111" s="57"/>
      <c r="H111" s="38">
        <f t="shared" si="1"/>
        <v>0</v>
      </c>
      <c r="I111" s="53"/>
      <c r="J111" s="53"/>
    </row>
    <row r="112" spans="1:10" ht="13.8" hidden="1" x14ac:dyDescent="0.25">
      <c r="A112" s="2">
        <v>3</v>
      </c>
      <c r="B112" s="2" t="s">
        <v>309</v>
      </c>
      <c r="C112" s="34" t="s">
        <v>320</v>
      </c>
      <c r="D112" s="46" t="s">
        <v>321</v>
      </c>
      <c r="E112" s="153"/>
      <c r="F112" s="153"/>
      <c r="G112" s="57"/>
      <c r="H112" s="38">
        <f t="shared" si="1"/>
        <v>0</v>
      </c>
      <c r="I112" s="53"/>
      <c r="J112" s="53"/>
    </row>
    <row r="113" spans="1:10" ht="13.8" hidden="1" x14ac:dyDescent="0.25">
      <c r="A113" s="2">
        <v>3</v>
      </c>
      <c r="B113" s="2" t="s">
        <v>309</v>
      </c>
      <c r="C113" s="34" t="s">
        <v>322</v>
      </c>
      <c r="D113" s="46" t="s">
        <v>323</v>
      </c>
      <c r="E113" s="153"/>
      <c r="F113" s="153"/>
      <c r="G113" s="57"/>
      <c r="H113" s="38">
        <f t="shared" si="1"/>
        <v>0</v>
      </c>
      <c r="I113" s="53"/>
      <c r="J113" s="53"/>
    </row>
    <row r="114" spans="1:10" ht="13.8" hidden="1" x14ac:dyDescent="0.25">
      <c r="A114" s="2">
        <v>3</v>
      </c>
      <c r="B114" s="2" t="s">
        <v>309</v>
      </c>
      <c r="C114" s="34" t="s">
        <v>324</v>
      </c>
      <c r="D114" s="46" t="s">
        <v>325</v>
      </c>
      <c r="E114" s="153"/>
      <c r="F114" s="153"/>
      <c r="G114" s="57"/>
      <c r="H114" s="38">
        <f t="shared" si="1"/>
        <v>0</v>
      </c>
      <c r="I114" s="53"/>
      <c r="J114" s="53"/>
    </row>
    <row r="115" spans="1:10" ht="13.8" hidden="1" x14ac:dyDescent="0.25">
      <c r="A115" s="2">
        <v>3</v>
      </c>
      <c r="B115" s="2" t="s">
        <v>326</v>
      </c>
      <c r="C115" s="34" t="s">
        <v>327</v>
      </c>
      <c r="D115" s="46" t="s">
        <v>328</v>
      </c>
      <c r="E115" s="153"/>
      <c r="F115" s="153"/>
      <c r="G115" s="57"/>
      <c r="H115" s="38">
        <f t="shared" si="1"/>
        <v>0</v>
      </c>
      <c r="I115" s="53"/>
      <c r="J115" s="53"/>
    </row>
    <row r="116" spans="1:10" ht="13.8" hidden="1" x14ac:dyDescent="0.25">
      <c r="A116" s="2">
        <v>3</v>
      </c>
      <c r="B116" s="2" t="s">
        <v>326</v>
      </c>
      <c r="C116" s="34" t="s">
        <v>329</v>
      </c>
      <c r="D116" s="46" t="s">
        <v>330</v>
      </c>
      <c r="E116" s="153"/>
      <c r="F116" s="153"/>
      <c r="G116" s="57"/>
      <c r="H116" s="38">
        <f t="shared" si="1"/>
        <v>0</v>
      </c>
      <c r="I116" s="53"/>
      <c r="J116" s="53"/>
    </row>
    <row r="117" spans="1:10" ht="13.8" hidden="1" x14ac:dyDescent="0.25">
      <c r="A117" s="2">
        <v>3</v>
      </c>
      <c r="B117" s="2" t="s">
        <v>331</v>
      </c>
      <c r="C117" s="34" t="s">
        <v>332</v>
      </c>
      <c r="D117" s="46" t="s">
        <v>333</v>
      </c>
      <c r="E117" s="153"/>
      <c r="F117" s="153"/>
      <c r="G117" s="57"/>
      <c r="H117" s="38">
        <f t="shared" si="1"/>
        <v>0</v>
      </c>
      <c r="I117" s="53"/>
      <c r="J117" s="53"/>
    </row>
    <row r="118" spans="1:10" ht="13.8" hidden="1" x14ac:dyDescent="0.25">
      <c r="A118" s="2">
        <v>3</v>
      </c>
      <c r="B118" s="2" t="s">
        <v>331</v>
      </c>
      <c r="C118" s="34" t="s">
        <v>334</v>
      </c>
      <c r="D118" s="46" t="s">
        <v>335</v>
      </c>
      <c r="E118" s="153"/>
      <c r="F118" s="153"/>
      <c r="G118" s="57"/>
      <c r="H118" s="38">
        <f t="shared" si="1"/>
        <v>0</v>
      </c>
      <c r="I118" s="53"/>
      <c r="J118" s="53"/>
    </row>
    <row r="119" spans="1:10" ht="13.8" hidden="1" x14ac:dyDescent="0.25">
      <c r="A119" s="2">
        <v>3</v>
      </c>
      <c r="B119" s="2" t="s">
        <v>331</v>
      </c>
      <c r="C119" s="34" t="s">
        <v>336</v>
      </c>
      <c r="D119" s="46" t="s">
        <v>337</v>
      </c>
      <c r="E119" s="153"/>
      <c r="F119" s="153"/>
      <c r="G119" s="57"/>
      <c r="H119" s="38">
        <f t="shared" si="1"/>
        <v>0</v>
      </c>
      <c r="I119" s="53"/>
      <c r="J119" s="53"/>
    </row>
    <row r="120" spans="1:10" ht="13.8" hidden="1" x14ac:dyDescent="0.25">
      <c r="A120" s="2">
        <v>3</v>
      </c>
      <c r="B120" s="2" t="s">
        <v>331</v>
      </c>
      <c r="C120" s="34" t="s">
        <v>338</v>
      </c>
      <c r="D120" s="46" t="s">
        <v>339</v>
      </c>
      <c r="E120" s="153"/>
      <c r="F120" s="153"/>
      <c r="G120" s="57"/>
      <c r="H120" s="38">
        <f t="shared" si="1"/>
        <v>0</v>
      </c>
      <c r="I120" s="53"/>
      <c r="J120" s="53"/>
    </row>
    <row r="121" spans="1:10" ht="13.8" hidden="1" x14ac:dyDescent="0.25">
      <c r="A121" s="2">
        <v>3</v>
      </c>
      <c r="B121" s="2" t="s">
        <v>331</v>
      </c>
      <c r="C121" s="34" t="s">
        <v>340</v>
      </c>
      <c r="D121" s="46" t="s">
        <v>341</v>
      </c>
      <c r="E121" s="153"/>
      <c r="F121" s="153"/>
      <c r="G121" s="57"/>
      <c r="H121" s="38">
        <f t="shared" si="1"/>
        <v>0</v>
      </c>
      <c r="I121" s="53"/>
      <c r="J121" s="53"/>
    </row>
    <row r="122" spans="1:10" ht="13.8" hidden="1" x14ac:dyDescent="0.25">
      <c r="A122" s="2">
        <v>4</v>
      </c>
      <c r="B122" s="2" t="s">
        <v>342</v>
      </c>
      <c r="C122" s="34" t="s">
        <v>343</v>
      </c>
      <c r="D122" s="46" t="s">
        <v>344</v>
      </c>
      <c r="E122" s="145"/>
      <c r="F122" s="145"/>
      <c r="G122" s="57"/>
      <c r="H122" s="38">
        <f t="shared" si="1"/>
        <v>0</v>
      </c>
      <c r="I122" s="53"/>
      <c r="J122" s="53"/>
    </row>
    <row r="123" spans="1:10" ht="13.8" hidden="1" x14ac:dyDescent="0.25">
      <c r="A123" s="2">
        <v>4</v>
      </c>
      <c r="B123" s="2" t="s">
        <v>342</v>
      </c>
      <c r="C123" s="34" t="s">
        <v>345</v>
      </c>
      <c r="D123" s="46" t="s">
        <v>346</v>
      </c>
      <c r="E123" s="145"/>
      <c r="F123" s="145"/>
      <c r="G123" s="57"/>
      <c r="H123" s="38">
        <f t="shared" si="1"/>
        <v>0</v>
      </c>
      <c r="I123" s="53"/>
      <c r="J123" s="53"/>
    </row>
    <row r="124" spans="1:10" ht="13.8" hidden="1" x14ac:dyDescent="0.25">
      <c r="A124" s="2">
        <v>4</v>
      </c>
      <c r="B124" s="2" t="s">
        <v>342</v>
      </c>
      <c r="C124" s="34" t="s">
        <v>347</v>
      </c>
      <c r="D124" s="46" t="s">
        <v>348</v>
      </c>
      <c r="E124" s="145"/>
      <c r="F124" s="145"/>
      <c r="G124" s="57"/>
      <c r="H124" s="38">
        <f t="shared" si="1"/>
        <v>0</v>
      </c>
      <c r="I124" s="53"/>
      <c r="J124" s="53"/>
    </row>
    <row r="125" spans="1:10" ht="13.8" hidden="1" x14ac:dyDescent="0.25">
      <c r="A125" s="2">
        <v>4</v>
      </c>
      <c r="B125" s="2" t="s">
        <v>342</v>
      </c>
      <c r="C125" s="34" t="s">
        <v>349</v>
      </c>
      <c r="D125" s="46" t="s">
        <v>350</v>
      </c>
      <c r="E125" s="145"/>
      <c r="F125" s="145"/>
      <c r="G125" s="57"/>
      <c r="H125" s="38">
        <f t="shared" si="1"/>
        <v>0</v>
      </c>
      <c r="I125" s="53"/>
      <c r="J125" s="53"/>
    </row>
    <row r="126" spans="1:10" ht="13.8" hidden="1" x14ac:dyDescent="0.25">
      <c r="A126" s="2">
        <v>4</v>
      </c>
      <c r="B126" s="2" t="s">
        <v>342</v>
      </c>
      <c r="C126" s="34" t="s">
        <v>351</v>
      </c>
      <c r="D126" s="46" t="s">
        <v>352</v>
      </c>
      <c r="E126" s="145"/>
      <c r="F126" s="145"/>
      <c r="G126" s="57"/>
      <c r="H126" s="38">
        <f t="shared" si="1"/>
        <v>0</v>
      </c>
      <c r="I126" s="53"/>
      <c r="J126" s="53"/>
    </row>
    <row r="127" spans="1:10" ht="13.8" hidden="1" x14ac:dyDescent="0.25">
      <c r="A127" s="2">
        <v>4</v>
      </c>
      <c r="B127" s="2" t="s">
        <v>342</v>
      </c>
      <c r="C127" s="34" t="s">
        <v>353</v>
      </c>
      <c r="D127" s="46" t="s">
        <v>354</v>
      </c>
      <c r="E127" s="145"/>
      <c r="F127" s="145"/>
      <c r="G127" s="57"/>
      <c r="H127" s="38">
        <f t="shared" si="1"/>
        <v>0</v>
      </c>
      <c r="I127" s="53"/>
      <c r="J127" s="53"/>
    </row>
    <row r="128" spans="1:10" ht="13.8" hidden="1" x14ac:dyDescent="0.25">
      <c r="A128" s="2">
        <v>4</v>
      </c>
      <c r="B128" s="2" t="s">
        <v>342</v>
      </c>
      <c r="C128" s="34" t="s">
        <v>355</v>
      </c>
      <c r="D128" s="46" t="s">
        <v>356</v>
      </c>
      <c r="E128" s="145"/>
      <c r="F128" s="145"/>
      <c r="G128" s="57"/>
      <c r="H128" s="38">
        <f t="shared" si="1"/>
        <v>0</v>
      </c>
      <c r="I128" s="53"/>
      <c r="J128" s="53"/>
    </row>
    <row r="129" spans="1:10" ht="13.8" hidden="1" x14ac:dyDescent="0.25">
      <c r="A129" s="2">
        <v>4</v>
      </c>
      <c r="B129" s="2" t="s">
        <v>342</v>
      </c>
      <c r="C129" s="34" t="s">
        <v>357</v>
      </c>
      <c r="D129" s="46" t="s">
        <v>358</v>
      </c>
      <c r="E129" s="145"/>
      <c r="F129" s="145"/>
      <c r="G129" s="57"/>
      <c r="H129" s="38">
        <f t="shared" si="1"/>
        <v>0</v>
      </c>
      <c r="I129" s="53"/>
      <c r="J129" s="53"/>
    </row>
    <row r="130" spans="1:10" ht="13.8" hidden="1" x14ac:dyDescent="0.25">
      <c r="A130" s="2">
        <v>4</v>
      </c>
      <c r="B130" s="2" t="s">
        <v>359</v>
      </c>
      <c r="C130" s="34" t="s">
        <v>360</v>
      </c>
      <c r="D130" s="46" t="s">
        <v>361</v>
      </c>
      <c r="E130" s="145"/>
      <c r="F130" s="145"/>
      <c r="G130" s="57"/>
      <c r="H130" s="38">
        <f t="shared" si="1"/>
        <v>0</v>
      </c>
      <c r="I130" s="53"/>
      <c r="J130" s="53"/>
    </row>
    <row r="131" spans="1:10" ht="13.8" hidden="1" x14ac:dyDescent="0.25">
      <c r="A131" s="2">
        <v>4</v>
      </c>
      <c r="B131" s="2" t="s">
        <v>359</v>
      </c>
      <c r="C131" s="34" t="s">
        <v>362</v>
      </c>
      <c r="D131" s="46" t="s">
        <v>363</v>
      </c>
      <c r="E131" s="145"/>
      <c r="F131" s="145"/>
      <c r="G131" s="57"/>
      <c r="H131" s="38">
        <f t="shared" si="1"/>
        <v>0</v>
      </c>
      <c r="I131" s="53"/>
      <c r="J131" s="53"/>
    </row>
    <row r="132" spans="1:10" ht="13.8" hidden="1" x14ac:dyDescent="0.25">
      <c r="A132" s="2">
        <v>4</v>
      </c>
      <c r="B132" s="2" t="s">
        <v>359</v>
      </c>
      <c r="C132" s="34" t="s">
        <v>364</v>
      </c>
      <c r="D132" s="46" t="s">
        <v>365</v>
      </c>
      <c r="E132" s="145"/>
      <c r="F132" s="145"/>
      <c r="G132" s="57"/>
      <c r="H132" s="38">
        <f t="shared" si="1"/>
        <v>0</v>
      </c>
      <c r="I132" s="53"/>
      <c r="J132" s="53"/>
    </row>
    <row r="133" spans="1:10" ht="13.8" hidden="1" x14ac:dyDescent="0.25">
      <c r="A133" s="2">
        <v>4</v>
      </c>
      <c r="B133" s="2" t="s">
        <v>359</v>
      </c>
      <c r="C133" s="34" t="s">
        <v>366</v>
      </c>
      <c r="D133" s="46" t="s">
        <v>367</v>
      </c>
      <c r="E133" s="145"/>
      <c r="F133" s="145"/>
      <c r="G133" s="57"/>
      <c r="H133" s="38">
        <f t="shared" si="1"/>
        <v>0</v>
      </c>
      <c r="I133" s="53"/>
      <c r="J133" s="53"/>
    </row>
    <row r="134" spans="1:10" ht="13.8" hidden="1" x14ac:dyDescent="0.25">
      <c r="A134" s="2">
        <v>4</v>
      </c>
      <c r="B134" s="2" t="s">
        <v>359</v>
      </c>
      <c r="C134" s="34" t="s">
        <v>368</v>
      </c>
      <c r="D134" s="46" t="s">
        <v>369</v>
      </c>
      <c r="E134" s="145"/>
      <c r="F134" s="145"/>
      <c r="G134" s="57"/>
      <c r="H134" s="38">
        <f t="shared" si="1"/>
        <v>0</v>
      </c>
      <c r="I134" s="53"/>
      <c r="J134" s="53"/>
    </row>
    <row r="135" spans="1:10" ht="13.8" hidden="1" x14ac:dyDescent="0.25">
      <c r="A135" s="2">
        <v>4</v>
      </c>
      <c r="B135" s="2" t="s">
        <v>359</v>
      </c>
      <c r="C135" s="34" t="s">
        <v>370</v>
      </c>
      <c r="D135" s="46" t="s">
        <v>371</v>
      </c>
      <c r="E135" s="145"/>
      <c r="F135" s="145"/>
      <c r="G135" s="57"/>
      <c r="H135" s="38">
        <f t="shared" ref="H135:H198" si="2">+E135+F135+G135</f>
        <v>0</v>
      </c>
      <c r="I135" s="53"/>
      <c r="J135" s="53"/>
    </row>
    <row r="136" spans="1:10" ht="13.8" hidden="1" x14ac:dyDescent="0.25">
      <c r="A136" s="2">
        <v>4</v>
      </c>
      <c r="B136" s="2" t="s">
        <v>359</v>
      </c>
      <c r="C136" s="34" t="s">
        <v>372</v>
      </c>
      <c r="D136" s="46" t="s">
        <v>373</v>
      </c>
      <c r="E136" s="145"/>
      <c r="F136" s="145"/>
      <c r="G136" s="57"/>
      <c r="H136" s="38">
        <f t="shared" si="2"/>
        <v>0</v>
      </c>
      <c r="I136" s="53"/>
      <c r="J136" s="53"/>
    </row>
    <row r="137" spans="1:10" ht="13.8" hidden="1" x14ac:dyDescent="0.25">
      <c r="A137" s="2">
        <v>4</v>
      </c>
      <c r="B137" s="2" t="s">
        <v>359</v>
      </c>
      <c r="C137" s="34" t="s">
        <v>374</v>
      </c>
      <c r="D137" s="46" t="s">
        <v>375</v>
      </c>
      <c r="E137" s="145"/>
      <c r="F137" s="145"/>
      <c r="G137" s="57"/>
      <c r="H137" s="38">
        <f t="shared" si="2"/>
        <v>0</v>
      </c>
      <c r="I137" s="53"/>
      <c r="J137" s="53"/>
    </row>
    <row r="138" spans="1:10" ht="13.8" hidden="1" x14ac:dyDescent="0.25">
      <c r="A138" s="2">
        <v>4</v>
      </c>
      <c r="B138" s="2" t="s">
        <v>376</v>
      </c>
      <c r="C138" s="34" t="s">
        <v>377</v>
      </c>
      <c r="D138" s="46" t="s">
        <v>378</v>
      </c>
      <c r="E138" s="145"/>
      <c r="F138" s="145"/>
      <c r="G138" s="57"/>
      <c r="H138" s="38">
        <f t="shared" si="2"/>
        <v>0</v>
      </c>
      <c r="I138" s="53"/>
      <c r="J138" s="53"/>
    </row>
    <row r="139" spans="1:10" ht="13.8" hidden="1" x14ac:dyDescent="0.25">
      <c r="A139" s="2">
        <v>4</v>
      </c>
      <c r="B139" s="2" t="s">
        <v>376</v>
      </c>
      <c r="C139" s="34" t="s">
        <v>379</v>
      </c>
      <c r="D139" s="46" t="s">
        <v>380</v>
      </c>
      <c r="E139" s="145"/>
      <c r="F139" s="145"/>
      <c r="G139" s="57"/>
      <c r="H139" s="38">
        <f t="shared" si="2"/>
        <v>0</v>
      </c>
      <c r="I139" s="53"/>
      <c r="J139" s="53"/>
    </row>
    <row r="140" spans="1:10" ht="13.8" hidden="1" x14ac:dyDescent="0.25">
      <c r="A140" s="2">
        <v>5</v>
      </c>
      <c r="B140" s="2" t="s">
        <v>381</v>
      </c>
      <c r="C140" s="34" t="s">
        <v>382</v>
      </c>
      <c r="D140" s="46" t="s">
        <v>383</v>
      </c>
      <c r="E140" s="145"/>
      <c r="F140" s="145"/>
      <c r="G140" s="48"/>
      <c r="H140" s="38">
        <f t="shared" si="2"/>
        <v>0</v>
      </c>
      <c r="I140" s="53"/>
      <c r="J140" s="53"/>
    </row>
    <row r="141" spans="1:10" ht="13.8" hidden="1" x14ac:dyDescent="0.25">
      <c r="A141" s="2">
        <v>5</v>
      </c>
      <c r="B141" s="2" t="s">
        <v>381</v>
      </c>
      <c r="C141" s="34" t="s">
        <v>384</v>
      </c>
      <c r="D141" s="46" t="s">
        <v>385</v>
      </c>
      <c r="E141" s="145"/>
      <c r="F141" s="145"/>
      <c r="G141" s="48"/>
      <c r="H141" s="38">
        <f t="shared" si="2"/>
        <v>0</v>
      </c>
      <c r="I141" s="53"/>
      <c r="J141" s="53"/>
    </row>
    <row r="142" spans="1:10" ht="13.8" hidden="1" x14ac:dyDescent="0.25">
      <c r="A142" s="2">
        <v>5</v>
      </c>
      <c r="B142" s="2" t="s">
        <v>381</v>
      </c>
      <c r="C142" s="34" t="s">
        <v>386</v>
      </c>
      <c r="D142" s="46" t="s">
        <v>387</v>
      </c>
      <c r="E142" s="145"/>
      <c r="F142" s="145"/>
      <c r="G142" s="48"/>
      <c r="H142" s="38">
        <f t="shared" si="2"/>
        <v>0</v>
      </c>
      <c r="I142" s="53"/>
      <c r="J142" s="53"/>
    </row>
    <row r="143" spans="1:10" ht="13.8" hidden="1" x14ac:dyDescent="0.25">
      <c r="A143" s="2">
        <v>5</v>
      </c>
      <c r="B143" s="2" t="s">
        <v>381</v>
      </c>
      <c r="C143" s="34" t="s">
        <v>388</v>
      </c>
      <c r="D143" s="46" t="s">
        <v>389</v>
      </c>
      <c r="E143" s="145"/>
      <c r="F143" s="145"/>
      <c r="G143" s="48"/>
      <c r="H143" s="38">
        <f t="shared" si="2"/>
        <v>0</v>
      </c>
      <c r="I143" s="53"/>
      <c r="J143" s="53"/>
    </row>
    <row r="144" spans="1:10" ht="13.8" x14ac:dyDescent="0.25">
      <c r="A144" s="2">
        <v>5</v>
      </c>
      <c r="B144" s="2" t="s">
        <v>381</v>
      </c>
      <c r="C144" s="74" t="s">
        <v>392</v>
      </c>
      <c r="D144" s="46" t="s">
        <v>393</v>
      </c>
      <c r="E144" s="145"/>
      <c r="F144" s="145"/>
      <c r="G144" s="366">
        <f>+'[4]755 SINABI'!$D$199</f>
        <v>30000000</v>
      </c>
      <c r="H144" s="344">
        <f>+E144+F144+G144</f>
        <v>30000000</v>
      </c>
      <c r="I144" s="53"/>
      <c r="J144" s="53"/>
    </row>
    <row r="145" spans="1:10" ht="13.8" hidden="1" x14ac:dyDescent="0.25">
      <c r="A145" s="2">
        <v>5</v>
      </c>
      <c r="B145" s="2" t="s">
        <v>381</v>
      </c>
      <c r="C145" s="34" t="s">
        <v>394</v>
      </c>
      <c r="D145" s="46" t="s">
        <v>395</v>
      </c>
      <c r="E145" s="145"/>
      <c r="F145" s="145"/>
      <c r="G145" s="48"/>
      <c r="H145" s="38">
        <f t="shared" si="2"/>
        <v>0</v>
      </c>
      <c r="I145" s="53"/>
      <c r="J145" s="53"/>
    </row>
    <row r="146" spans="1:10" ht="13.8" hidden="1" x14ac:dyDescent="0.25">
      <c r="A146" s="2">
        <v>5</v>
      </c>
      <c r="B146" s="2" t="s">
        <v>381</v>
      </c>
      <c r="C146" s="34" t="s">
        <v>396</v>
      </c>
      <c r="D146" s="46" t="s">
        <v>397</v>
      </c>
      <c r="E146" s="145"/>
      <c r="F146" s="145"/>
      <c r="G146" s="48"/>
      <c r="H146" s="38">
        <f t="shared" si="2"/>
        <v>0</v>
      </c>
      <c r="I146" s="53"/>
      <c r="J146" s="53"/>
    </row>
    <row r="147" spans="1:10" ht="13.8" x14ac:dyDescent="0.25">
      <c r="A147" s="2">
        <v>5</v>
      </c>
      <c r="B147" s="2" t="s">
        <v>381</v>
      </c>
      <c r="C147" s="74" t="s">
        <v>398</v>
      </c>
      <c r="D147" s="46" t="s">
        <v>399</v>
      </c>
      <c r="E147" s="145"/>
      <c r="F147" s="145"/>
      <c r="G147" s="366">
        <f>+'[4]755 SINABI'!$D$202</f>
        <v>15208503</v>
      </c>
      <c r="H147" s="344">
        <f t="shared" si="2"/>
        <v>15208503</v>
      </c>
      <c r="I147" s="53"/>
      <c r="J147" s="53"/>
    </row>
    <row r="148" spans="1:10" ht="39.6" x14ac:dyDescent="0.25">
      <c r="A148" s="2">
        <v>5</v>
      </c>
      <c r="B148" s="2" t="s">
        <v>400</v>
      </c>
      <c r="C148" s="74" t="s">
        <v>401</v>
      </c>
      <c r="D148" s="46" t="s">
        <v>402</v>
      </c>
      <c r="E148" s="145"/>
      <c r="F148" s="145"/>
      <c r="G148" s="369">
        <f>+'[4]755 SINABI'!$D$204</f>
        <v>30000000</v>
      </c>
      <c r="H148" s="344">
        <f t="shared" si="2"/>
        <v>30000000</v>
      </c>
      <c r="I148" s="463" t="s">
        <v>1140</v>
      </c>
      <c r="J148" s="463"/>
    </row>
    <row r="149" spans="1:10" ht="13.8" hidden="1" x14ac:dyDescent="0.25">
      <c r="A149" s="2">
        <v>5</v>
      </c>
      <c r="B149" s="2" t="s">
        <v>400</v>
      </c>
      <c r="C149" s="34" t="s">
        <v>403</v>
      </c>
      <c r="D149" s="50" t="s">
        <v>404</v>
      </c>
      <c r="E149" s="145"/>
      <c r="F149" s="145"/>
      <c r="G149" s="57"/>
      <c r="H149" s="38">
        <f t="shared" si="2"/>
        <v>0</v>
      </c>
      <c r="I149" s="53"/>
      <c r="J149" s="53"/>
    </row>
    <row r="150" spans="1:10" ht="13.8" hidden="1" x14ac:dyDescent="0.25">
      <c r="A150" s="2">
        <v>5</v>
      </c>
      <c r="B150" s="2" t="s">
        <v>400</v>
      </c>
      <c r="C150" s="34" t="s">
        <v>405</v>
      </c>
      <c r="D150" s="50" t="s">
        <v>406</v>
      </c>
      <c r="E150" s="145"/>
      <c r="F150" s="145"/>
      <c r="G150" s="57"/>
      <c r="H150" s="38">
        <f t="shared" si="2"/>
        <v>0</v>
      </c>
      <c r="I150" s="53"/>
      <c r="J150" s="53"/>
    </row>
    <row r="151" spans="1:10" ht="13.8" hidden="1" x14ac:dyDescent="0.25">
      <c r="A151" s="2">
        <v>5</v>
      </c>
      <c r="B151" s="2" t="s">
        <v>400</v>
      </c>
      <c r="C151" s="34" t="s">
        <v>407</v>
      </c>
      <c r="D151" s="50" t="s">
        <v>408</v>
      </c>
      <c r="E151" s="145"/>
      <c r="F151" s="145"/>
      <c r="G151" s="57"/>
      <c r="H151" s="38">
        <f t="shared" si="2"/>
        <v>0</v>
      </c>
      <c r="I151" s="53"/>
      <c r="J151" s="53"/>
    </row>
    <row r="152" spans="1:10" ht="13.8" hidden="1" x14ac:dyDescent="0.25">
      <c r="A152" s="2">
        <v>5</v>
      </c>
      <c r="B152" s="2" t="s">
        <v>400</v>
      </c>
      <c r="C152" s="34" t="s">
        <v>409</v>
      </c>
      <c r="D152" s="50" t="s">
        <v>410</v>
      </c>
      <c r="E152" s="145"/>
      <c r="F152" s="145"/>
      <c r="G152" s="57"/>
      <c r="H152" s="38">
        <f t="shared" si="2"/>
        <v>0</v>
      </c>
      <c r="I152" s="53"/>
      <c r="J152" s="53"/>
    </row>
    <row r="153" spans="1:10" ht="13.8" hidden="1" x14ac:dyDescent="0.25">
      <c r="A153" s="2">
        <v>5</v>
      </c>
      <c r="B153" s="2" t="s">
        <v>400</v>
      </c>
      <c r="C153" s="34" t="s">
        <v>411</v>
      </c>
      <c r="D153" s="50" t="s">
        <v>412</v>
      </c>
      <c r="E153" s="145"/>
      <c r="F153" s="145"/>
      <c r="G153" s="57"/>
      <c r="H153" s="38">
        <f t="shared" si="2"/>
        <v>0</v>
      </c>
      <c r="I153" s="53"/>
      <c r="J153" s="53"/>
    </row>
    <row r="154" spans="1:10" ht="13.8" hidden="1" x14ac:dyDescent="0.25">
      <c r="A154" s="2">
        <v>5</v>
      </c>
      <c r="B154" s="2" t="s">
        <v>400</v>
      </c>
      <c r="C154" s="34" t="s">
        <v>413</v>
      </c>
      <c r="D154" s="50" t="s">
        <v>414</v>
      </c>
      <c r="E154" s="145"/>
      <c r="F154" s="145"/>
      <c r="G154" s="57"/>
      <c r="H154" s="38">
        <f t="shared" si="2"/>
        <v>0</v>
      </c>
      <c r="I154" s="53"/>
      <c r="J154" s="53"/>
    </row>
    <row r="155" spans="1:10" ht="13.8" hidden="1" x14ac:dyDescent="0.25">
      <c r="A155" s="2">
        <v>5</v>
      </c>
      <c r="B155" s="2" t="s">
        <v>400</v>
      </c>
      <c r="C155" s="34" t="s">
        <v>415</v>
      </c>
      <c r="D155" s="50" t="s">
        <v>416</v>
      </c>
      <c r="E155" s="145"/>
      <c r="F155" s="145"/>
      <c r="G155" s="57"/>
      <c r="H155" s="38">
        <f t="shared" si="2"/>
        <v>0</v>
      </c>
      <c r="I155" s="53"/>
      <c r="J155" s="53"/>
    </row>
    <row r="156" spans="1:10" ht="13.8" hidden="1" x14ac:dyDescent="0.25">
      <c r="A156" s="2">
        <v>5</v>
      </c>
      <c r="B156" s="2" t="s">
        <v>419</v>
      </c>
      <c r="C156" s="34" t="s">
        <v>420</v>
      </c>
      <c r="D156" s="50" t="s">
        <v>421</v>
      </c>
      <c r="E156" s="145"/>
      <c r="F156" s="145"/>
      <c r="G156" s="57"/>
      <c r="H156" s="38">
        <f t="shared" si="2"/>
        <v>0</v>
      </c>
      <c r="I156" s="53"/>
      <c r="J156" s="53"/>
    </row>
    <row r="157" spans="1:10" ht="13.8" hidden="1" x14ac:dyDescent="0.25">
      <c r="A157" s="2">
        <v>5</v>
      </c>
      <c r="B157" s="2" t="s">
        <v>419</v>
      </c>
      <c r="C157" s="34" t="s">
        <v>422</v>
      </c>
      <c r="D157" s="50" t="s">
        <v>423</v>
      </c>
      <c r="E157" s="145"/>
      <c r="F157" s="145"/>
      <c r="G157" s="57"/>
      <c r="H157" s="38">
        <f t="shared" si="2"/>
        <v>0</v>
      </c>
      <c r="I157" s="53"/>
      <c r="J157" s="53"/>
    </row>
    <row r="158" spans="1:10" ht="13.8" hidden="1" x14ac:dyDescent="0.25">
      <c r="A158" s="2">
        <v>5</v>
      </c>
      <c r="B158" s="2" t="s">
        <v>419</v>
      </c>
      <c r="C158" s="34" t="s">
        <v>424</v>
      </c>
      <c r="D158" s="50" t="s">
        <v>425</v>
      </c>
      <c r="E158" s="145"/>
      <c r="F158" s="145"/>
      <c r="G158" s="57"/>
      <c r="H158" s="38">
        <f t="shared" si="2"/>
        <v>0</v>
      </c>
      <c r="I158" s="53"/>
      <c r="J158" s="53"/>
    </row>
    <row r="159" spans="1:10" ht="13.8" hidden="1" x14ac:dyDescent="0.25">
      <c r="A159" s="2">
        <v>5</v>
      </c>
      <c r="B159" s="2" t="s">
        <v>426</v>
      </c>
      <c r="C159" s="34" t="s">
        <v>427</v>
      </c>
      <c r="D159" s="50" t="s">
        <v>428</v>
      </c>
      <c r="E159" s="145"/>
      <c r="F159" s="145"/>
      <c r="G159" s="57"/>
      <c r="H159" s="38">
        <f t="shared" si="2"/>
        <v>0</v>
      </c>
      <c r="I159" s="53"/>
      <c r="J159" s="53"/>
    </row>
    <row r="160" spans="1:10" ht="13.8" hidden="1" x14ac:dyDescent="0.25">
      <c r="A160" s="2">
        <v>5</v>
      </c>
      <c r="B160" s="2" t="s">
        <v>426</v>
      </c>
      <c r="C160" s="34" t="s">
        <v>429</v>
      </c>
      <c r="D160" s="50" t="s">
        <v>430</v>
      </c>
      <c r="E160" s="145"/>
      <c r="F160" s="145"/>
      <c r="G160" s="57"/>
      <c r="H160" s="38">
        <f t="shared" si="2"/>
        <v>0</v>
      </c>
      <c r="I160" s="53"/>
      <c r="J160" s="53"/>
    </row>
    <row r="161" spans="1:10" ht="167.4" customHeight="1" x14ac:dyDescent="0.25">
      <c r="A161" s="2">
        <v>5</v>
      </c>
      <c r="B161" s="2" t="s">
        <v>426</v>
      </c>
      <c r="C161" s="74" t="s">
        <v>431</v>
      </c>
      <c r="D161" s="50" t="s">
        <v>432</v>
      </c>
      <c r="E161" s="145"/>
      <c r="F161" s="145"/>
      <c r="G161" s="366">
        <f>+'[4]755 SINABI'!$D$219</f>
        <v>24791497</v>
      </c>
      <c r="H161" s="344">
        <f>+E161+F161+G161</f>
        <v>24791497</v>
      </c>
      <c r="I161" s="52"/>
      <c r="J161" s="52"/>
    </row>
    <row r="162" spans="1:10" ht="13.8" hidden="1" x14ac:dyDescent="0.25">
      <c r="A162" s="2">
        <v>5</v>
      </c>
      <c r="B162" s="2" t="s">
        <v>426</v>
      </c>
      <c r="C162" s="34" t="s">
        <v>436</v>
      </c>
      <c r="D162" s="50" t="s">
        <v>437</v>
      </c>
      <c r="E162" s="145"/>
      <c r="F162" s="145"/>
      <c r="G162" s="57"/>
      <c r="H162" s="38">
        <f t="shared" si="2"/>
        <v>0</v>
      </c>
      <c r="I162" s="53"/>
      <c r="J162" s="53"/>
    </row>
    <row r="163" spans="1:10" ht="13.8" hidden="1" x14ac:dyDescent="0.25">
      <c r="A163" s="1">
        <v>6</v>
      </c>
      <c r="B163" s="2" t="s">
        <v>438</v>
      </c>
      <c r="C163" s="34" t="s">
        <v>439</v>
      </c>
      <c r="D163" s="50" t="s">
        <v>440</v>
      </c>
      <c r="E163" s="145"/>
      <c r="F163" s="145"/>
      <c r="G163" s="57"/>
      <c r="H163" s="38">
        <f t="shared" si="2"/>
        <v>0</v>
      </c>
      <c r="I163" s="53"/>
      <c r="J163" s="53"/>
    </row>
    <row r="164" spans="1:10" ht="13.8" hidden="1" x14ac:dyDescent="0.25">
      <c r="A164" s="1">
        <v>6</v>
      </c>
      <c r="B164" s="2" t="s">
        <v>438</v>
      </c>
      <c r="C164" s="34" t="s">
        <v>441</v>
      </c>
      <c r="D164" s="46" t="s">
        <v>442</v>
      </c>
      <c r="E164" s="145"/>
      <c r="F164" s="145"/>
      <c r="G164" s="48"/>
      <c r="H164" s="38">
        <f t="shared" si="2"/>
        <v>0</v>
      </c>
      <c r="I164" s="53"/>
      <c r="J164" s="53"/>
    </row>
    <row r="165" spans="1:10" ht="52.8" x14ac:dyDescent="0.25">
      <c r="A165" s="1">
        <v>6</v>
      </c>
      <c r="B165" s="2" t="s">
        <v>438</v>
      </c>
      <c r="C165" s="74" t="s">
        <v>443</v>
      </c>
      <c r="D165" s="54" t="s">
        <v>444</v>
      </c>
      <c r="E165" s="145"/>
      <c r="F165" s="145"/>
      <c r="G165" s="366">
        <f>+'[4]755 SINABI'!$D$225</f>
        <v>32483399</v>
      </c>
      <c r="H165" s="344">
        <f t="shared" si="2"/>
        <v>32483399</v>
      </c>
      <c r="I165" s="53" t="s">
        <v>1141</v>
      </c>
      <c r="J165" s="53"/>
    </row>
    <row r="166" spans="1:10" ht="52.8" x14ac:dyDescent="0.25">
      <c r="A166" s="1">
        <v>6</v>
      </c>
      <c r="B166" s="2" t="s">
        <v>438</v>
      </c>
      <c r="C166" s="74" t="s">
        <v>446</v>
      </c>
      <c r="D166" s="54" t="s">
        <v>444</v>
      </c>
      <c r="E166" s="145"/>
      <c r="F166" s="145"/>
      <c r="G166" s="366">
        <f>+'[4]755 SINABI'!$D$226</f>
        <v>5172516</v>
      </c>
      <c r="H166" s="344">
        <f t="shared" si="2"/>
        <v>5172516</v>
      </c>
      <c r="I166" s="53" t="s">
        <v>1142</v>
      </c>
      <c r="J166" s="53"/>
    </row>
    <row r="167" spans="1:10" ht="13.8" hidden="1" x14ac:dyDescent="0.25">
      <c r="A167" s="1">
        <v>6</v>
      </c>
      <c r="B167" s="2" t="s">
        <v>438</v>
      </c>
      <c r="C167" s="34" t="s">
        <v>448</v>
      </c>
      <c r="D167" s="50" t="s">
        <v>449</v>
      </c>
      <c r="E167" s="145"/>
      <c r="F167" s="145"/>
      <c r="G167" s="48"/>
      <c r="H167" s="38">
        <f t="shared" si="2"/>
        <v>0</v>
      </c>
      <c r="I167" s="53"/>
      <c r="J167" s="53"/>
    </row>
    <row r="168" spans="1:10" ht="13.8" hidden="1" x14ac:dyDescent="0.25">
      <c r="C168" s="65" t="s">
        <v>450</v>
      </c>
      <c r="D168" s="66" t="s">
        <v>449</v>
      </c>
      <c r="E168" s="145"/>
      <c r="F168" s="145"/>
      <c r="G168" s="48"/>
      <c r="H168" s="38"/>
      <c r="I168" s="53"/>
      <c r="J168" s="53"/>
    </row>
    <row r="169" spans="1:10" ht="13.8" hidden="1" outlineLevel="1" x14ac:dyDescent="0.25">
      <c r="C169" s="67" t="s">
        <v>451</v>
      </c>
      <c r="D169" s="54" t="s">
        <v>452</v>
      </c>
      <c r="E169" s="145"/>
      <c r="F169" s="145"/>
      <c r="G169" s="48"/>
      <c r="H169" s="38">
        <f t="shared" si="2"/>
        <v>0</v>
      </c>
      <c r="I169" s="53"/>
      <c r="J169" s="53"/>
    </row>
    <row r="170" spans="1:10" ht="13.8" hidden="1" outlineLevel="1" x14ac:dyDescent="0.25">
      <c r="C170" s="67" t="s">
        <v>453</v>
      </c>
      <c r="D170" s="54" t="s">
        <v>454</v>
      </c>
      <c r="E170" s="145"/>
      <c r="F170" s="145"/>
      <c r="G170" s="48"/>
      <c r="H170" s="38">
        <f t="shared" si="2"/>
        <v>0</v>
      </c>
      <c r="I170" s="53"/>
      <c r="J170" s="53"/>
    </row>
    <row r="171" spans="1:10" ht="13.8" hidden="1" outlineLevel="1" x14ac:dyDescent="0.25">
      <c r="C171" s="67" t="s">
        <v>455</v>
      </c>
      <c r="D171" s="54" t="s">
        <v>456</v>
      </c>
      <c r="E171" s="145"/>
      <c r="F171" s="145"/>
      <c r="G171" s="48"/>
      <c r="H171" s="38">
        <f t="shared" si="2"/>
        <v>0</v>
      </c>
      <c r="I171" s="53"/>
      <c r="J171" s="53"/>
    </row>
    <row r="172" spans="1:10" ht="13.8" hidden="1" outlineLevel="1" x14ac:dyDescent="0.25">
      <c r="C172" s="67" t="s">
        <v>457</v>
      </c>
      <c r="D172" s="54" t="s">
        <v>458</v>
      </c>
      <c r="E172" s="145"/>
      <c r="F172" s="145"/>
      <c r="G172" s="48"/>
      <c r="H172" s="38">
        <f t="shared" si="2"/>
        <v>0</v>
      </c>
      <c r="I172" s="53"/>
      <c r="J172" s="53"/>
    </row>
    <row r="173" spans="1:10" ht="13.8" hidden="1" outlineLevel="1" x14ac:dyDescent="0.25">
      <c r="C173" s="67" t="s">
        <v>459</v>
      </c>
      <c r="D173" s="54" t="s">
        <v>460</v>
      </c>
      <c r="E173" s="145"/>
      <c r="F173" s="145"/>
      <c r="G173" s="48"/>
      <c r="H173" s="38">
        <f t="shared" si="2"/>
        <v>0</v>
      </c>
      <c r="I173" s="53"/>
      <c r="J173" s="53"/>
    </row>
    <row r="174" spans="1:10" ht="13.8" hidden="1" outlineLevel="1" x14ac:dyDescent="0.25">
      <c r="C174" s="67" t="s">
        <v>461</v>
      </c>
      <c r="D174" s="54" t="s">
        <v>462</v>
      </c>
      <c r="E174" s="145"/>
      <c r="F174" s="145"/>
      <c r="G174" s="48"/>
      <c r="H174" s="38">
        <f t="shared" si="2"/>
        <v>0</v>
      </c>
      <c r="I174" s="53"/>
      <c r="J174" s="53"/>
    </row>
    <row r="175" spans="1:10" ht="13.8" hidden="1" outlineLevel="1" x14ac:dyDescent="0.25">
      <c r="C175" s="67" t="s">
        <v>463</v>
      </c>
      <c r="D175" s="54" t="s">
        <v>464</v>
      </c>
      <c r="E175" s="145"/>
      <c r="F175" s="145"/>
      <c r="G175" s="48"/>
      <c r="H175" s="38">
        <f t="shared" si="2"/>
        <v>0</v>
      </c>
      <c r="I175" s="53"/>
      <c r="J175" s="53"/>
    </row>
    <row r="176" spans="1:10" ht="13.8" hidden="1" outlineLevel="1" x14ac:dyDescent="0.25">
      <c r="C176" s="67" t="s">
        <v>465</v>
      </c>
      <c r="D176" s="54" t="s">
        <v>466</v>
      </c>
      <c r="E176" s="145"/>
      <c r="F176" s="145"/>
      <c r="G176" s="48"/>
      <c r="H176" s="38">
        <f t="shared" si="2"/>
        <v>0</v>
      </c>
      <c r="I176" s="53"/>
      <c r="J176" s="53"/>
    </row>
    <row r="177" spans="3:10" ht="13.8" hidden="1" outlineLevel="1" x14ac:dyDescent="0.25">
      <c r="C177" s="67" t="s">
        <v>467</v>
      </c>
      <c r="D177" s="54" t="s">
        <v>468</v>
      </c>
      <c r="E177" s="145"/>
      <c r="F177" s="145"/>
      <c r="G177" s="48"/>
      <c r="H177" s="38">
        <f t="shared" si="2"/>
        <v>0</v>
      </c>
      <c r="I177" s="53"/>
      <c r="J177" s="53"/>
    </row>
    <row r="178" spans="3:10" ht="13.8" hidden="1" outlineLevel="1" x14ac:dyDescent="0.25">
      <c r="C178" s="67" t="s">
        <v>469</v>
      </c>
      <c r="D178" s="54" t="s">
        <v>470</v>
      </c>
      <c r="E178" s="145"/>
      <c r="F178" s="145"/>
      <c r="G178" s="48"/>
      <c r="H178" s="38">
        <f t="shared" si="2"/>
        <v>0</v>
      </c>
      <c r="I178" s="53"/>
      <c r="J178" s="53"/>
    </row>
    <row r="179" spans="3:10" ht="13.8" hidden="1" outlineLevel="1" x14ac:dyDescent="0.25">
      <c r="C179" s="67" t="s">
        <v>471</v>
      </c>
      <c r="D179" s="54" t="s">
        <v>472</v>
      </c>
      <c r="E179" s="145"/>
      <c r="F179" s="145"/>
      <c r="G179" s="48"/>
      <c r="H179" s="38">
        <f t="shared" si="2"/>
        <v>0</v>
      </c>
      <c r="I179" s="53"/>
      <c r="J179" s="53"/>
    </row>
    <row r="180" spans="3:10" ht="13.8" hidden="1" outlineLevel="1" x14ac:dyDescent="0.25">
      <c r="C180" s="67" t="s">
        <v>473</v>
      </c>
      <c r="D180" s="54" t="s">
        <v>474</v>
      </c>
      <c r="E180" s="145"/>
      <c r="F180" s="145"/>
      <c r="G180" s="48"/>
      <c r="H180" s="38">
        <f t="shared" si="2"/>
        <v>0</v>
      </c>
      <c r="I180" s="53"/>
      <c r="J180" s="53"/>
    </row>
    <row r="181" spans="3:10" ht="13.8" hidden="1" outlineLevel="1" x14ac:dyDescent="0.25">
      <c r="C181" s="67" t="s">
        <v>475</v>
      </c>
      <c r="D181" s="54" t="s">
        <v>476</v>
      </c>
      <c r="E181" s="145"/>
      <c r="F181" s="145"/>
      <c r="G181" s="48"/>
      <c r="H181" s="38">
        <f t="shared" si="2"/>
        <v>0</v>
      </c>
      <c r="I181" s="53"/>
      <c r="J181" s="53"/>
    </row>
    <row r="182" spans="3:10" ht="13.8" hidden="1" outlineLevel="1" x14ac:dyDescent="0.25">
      <c r="C182" s="67" t="s">
        <v>477</v>
      </c>
      <c r="D182" s="54" t="s">
        <v>478</v>
      </c>
      <c r="E182" s="145"/>
      <c r="F182" s="145"/>
      <c r="G182" s="48"/>
      <c r="H182" s="38">
        <f t="shared" si="2"/>
        <v>0</v>
      </c>
      <c r="I182" s="53"/>
      <c r="J182" s="53"/>
    </row>
    <row r="183" spans="3:10" ht="13.8" hidden="1" outlineLevel="1" x14ac:dyDescent="0.25">
      <c r="C183" s="67" t="s">
        <v>479</v>
      </c>
      <c r="D183" s="54" t="s">
        <v>480</v>
      </c>
      <c r="E183" s="145"/>
      <c r="F183" s="145"/>
      <c r="G183" s="48"/>
      <c r="H183" s="38">
        <f t="shared" si="2"/>
        <v>0</v>
      </c>
      <c r="I183" s="53"/>
      <c r="J183" s="53"/>
    </row>
    <row r="184" spans="3:10" ht="13.8" hidden="1" outlineLevel="1" x14ac:dyDescent="0.25">
      <c r="C184" s="67" t="s">
        <v>481</v>
      </c>
      <c r="D184" s="54" t="s">
        <v>482</v>
      </c>
      <c r="E184" s="145"/>
      <c r="F184" s="145"/>
      <c r="G184" s="48"/>
      <c r="H184" s="38">
        <f t="shared" si="2"/>
        <v>0</v>
      </c>
      <c r="I184" s="53"/>
      <c r="J184" s="53"/>
    </row>
    <row r="185" spans="3:10" ht="13.8" hidden="1" outlineLevel="1" x14ac:dyDescent="0.25">
      <c r="C185" s="67" t="s">
        <v>483</v>
      </c>
      <c r="D185" s="54" t="s">
        <v>484</v>
      </c>
      <c r="E185" s="145"/>
      <c r="F185" s="145"/>
      <c r="G185" s="48"/>
      <c r="H185" s="38">
        <f t="shared" si="2"/>
        <v>0</v>
      </c>
      <c r="I185" s="53"/>
      <c r="J185" s="53"/>
    </row>
    <row r="186" spans="3:10" ht="13.8" hidden="1" outlineLevel="1" x14ac:dyDescent="0.25">
      <c r="C186" s="67" t="s">
        <v>485</v>
      </c>
      <c r="D186" s="54" t="s">
        <v>486</v>
      </c>
      <c r="E186" s="145"/>
      <c r="F186" s="145"/>
      <c r="G186" s="48"/>
      <c r="H186" s="38">
        <f t="shared" si="2"/>
        <v>0</v>
      </c>
      <c r="I186" s="53"/>
      <c r="J186" s="53"/>
    </row>
    <row r="187" spans="3:10" ht="13.8" hidden="1" outlineLevel="1" x14ac:dyDescent="0.25">
      <c r="C187" s="67" t="s">
        <v>487</v>
      </c>
      <c r="D187" s="54" t="s">
        <v>488</v>
      </c>
      <c r="E187" s="145"/>
      <c r="F187" s="145"/>
      <c r="G187" s="48"/>
      <c r="H187" s="38">
        <f t="shared" si="2"/>
        <v>0</v>
      </c>
      <c r="I187" s="53"/>
      <c r="J187" s="53"/>
    </row>
    <row r="188" spans="3:10" ht="13.8" hidden="1" outlineLevel="1" x14ac:dyDescent="0.25">
      <c r="C188" s="67" t="s">
        <v>489</v>
      </c>
      <c r="D188" s="54" t="s">
        <v>490</v>
      </c>
      <c r="E188" s="145"/>
      <c r="F188" s="145"/>
      <c r="G188" s="48"/>
      <c r="H188" s="38">
        <f t="shared" si="2"/>
        <v>0</v>
      </c>
      <c r="I188" s="53"/>
      <c r="J188" s="53"/>
    </row>
    <row r="189" spans="3:10" ht="13.8" hidden="1" outlineLevel="1" x14ac:dyDescent="0.25">
      <c r="C189" s="67" t="s">
        <v>491</v>
      </c>
      <c r="D189" s="54" t="s">
        <v>492</v>
      </c>
      <c r="E189" s="145"/>
      <c r="F189" s="145"/>
      <c r="G189" s="48"/>
      <c r="H189" s="38">
        <f t="shared" si="2"/>
        <v>0</v>
      </c>
      <c r="I189" s="53"/>
      <c r="J189" s="53"/>
    </row>
    <row r="190" spans="3:10" ht="13.8" hidden="1" outlineLevel="1" x14ac:dyDescent="0.25">
      <c r="C190" s="67" t="s">
        <v>493</v>
      </c>
      <c r="D190" s="54" t="s">
        <v>494</v>
      </c>
      <c r="E190" s="145"/>
      <c r="F190" s="145"/>
      <c r="G190" s="48"/>
      <c r="H190" s="38">
        <f t="shared" si="2"/>
        <v>0</v>
      </c>
      <c r="I190" s="53"/>
      <c r="J190" s="53"/>
    </row>
    <row r="191" spans="3:10" ht="13.8" hidden="1" outlineLevel="1" x14ac:dyDescent="0.25">
      <c r="C191" s="67" t="s">
        <v>495</v>
      </c>
      <c r="D191" s="54" t="s">
        <v>496</v>
      </c>
      <c r="E191" s="145"/>
      <c r="F191" s="145"/>
      <c r="G191" s="48"/>
      <c r="H191" s="38">
        <f t="shared" si="2"/>
        <v>0</v>
      </c>
      <c r="I191" s="53"/>
      <c r="J191" s="53"/>
    </row>
    <row r="192" spans="3:10" ht="13.8" hidden="1" outlineLevel="1" x14ac:dyDescent="0.25">
      <c r="C192" s="67" t="s">
        <v>497</v>
      </c>
      <c r="D192" s="54" t="s">
        <v>498</v>
      </c>
      <c r="E192" s="145"/>
      <c r="F192" s="145"/>
      <c r="G192" s="48"/>
      <c r="H192" s="38">
        <f t="shared" si="2"/>
        <v>0</v>
      </c>
      <c r="I192" s="53"/>
      <c r="J192" s="53"/>
    </row>
    <row r="193" spans="3:10" ht="13.8" hidden="1" outlineLevel="1" x14ac:dyDescent="0.25">
      <c r="C193" s="67" t="s">
        <v>499</v>
      </c>
      <c r="D193" s="54" t="s">
        <v>500</v>
      </c>
      <c r="E193" s="145"/>
      <c r="F193" s="145"/>
      <c r="G193" s="48"/>
      <c r="H193" s="38">
        <f t="shared" si="2"/>
        <v>0</v>
      </c>
      <c r="I193" s="53"/>
      <c r="J193" s="53"/>
    </row>
    <row r="194" spans="3:10" ht="13.8" hidden="1" outlineLevel="1" x14ac:dyDescent="0.25">
      <c r="C194" s="67" t="s">
        <v>501</v>
      </c>
      <c r="D194" s="54" t="s">
        <v>502</v>
      </c>
      <c r="E194" s="145"/>
      <c r="F194" s="145"/>
      <c r="G194" s="48"/>
      <c r="H194" s="38">
        <f t="shared" si="2"/>
        <v>0</v>
      </c>
      <c r="I194" s="53"/>
      <c r="J194" s="53"/>
    </row>
    <row r="195" spans="3:10" ht="13.8" hidden="1" outlineLevel="1" x14ac:dyDescent="0.25">
      <c r="C195" s="67" t="s">
        <v>503</v>
      </c>
      <c r="D195" s="54" t="s">
        <v>504</v>
      </c>
      <c r="E195" s="145"/>
      <c r="F195" s="145"/>
      <c r="G195" s="48"/>
      <c r="H195" s="38">
        <f t="shared" si="2"/>
        <v>0</v>
      </c>
      <c r="I195" s="53"/>
      <c r="J195" s="53"/>
    </row>
    <row r="196" spans="3:10" ht="13.8" hidden="1" outlineLevel="1" x14ac:dyDescent="0.25">
      <c r="C196" s="67" t="s">
        <v>505</v>
      </c>
      <c r="D196" s="54" t="s">
        <v>506</v>
      </c>
      <c r="E196" s="145"/>
      <c r="F196" s="145"/>
      <c r="G196" s="48"/>
      <c r="H196" s="38">
        <f t="shared" si="2"/>
        <v>0</v>
      </c>
      <c r="I196" s="53"/>
      <c r="J196" s="53"/>
    </row>
    <row r="197" spans="3:10" ht="13.8" hidden="1" outlineLevel="1" x14ac:dyDescent="0.25">
      <c r="C197" s="67" t="s">
        <v>507</v>
      </c>
      <c r="D197" s="54" t="s">
        <v>508</v>
      </c>
      <c r="E197" s="145"/>
      <c r="F197" s="145"/>
      <c r="G197" s="48"/>
      <c r="H197" s="38">
        <f t="shared" si="2"/>
        <v>0</v>
      </c>
      <c r="I197" s="53"/>
      <c r="J197" s="53"/>
    </row>
    <row r="198" spans="3:10" ht="13.8" hidden="1" outlineLevel="1" x14ac:dyDescent="0.25">
      <c r="C198" s="67" t="s">
        <v>509</v>
      </c>
      <c r="D198" s="54" t="s">
        <v>510</v>
      </c>
      <c r="E198" s="145"/>
      <c r="F198" s="145"/>
      <c r="G198" s="48"/>
      <c r="H198" s="38">
        <f t="shared" si="2"/>
        <v>0</v>
      </c>
      <c r="I198" s="53"/>
      <c r="J198" s="53"/>
    </row>
    <row r="199" spans="3:10" ht="13.8" hidden="1" outlineLevel="1" x14ac:dyDescent="0.25">
      <c r="C199" s="67" t="s">
        <v>511</v>
      </c>
      <c r="D199" s="54" t="s">
        <v>512</v>
      </c>
      <c r="E199" s="145"/>
      <c r="F199" s="145"/>
      <c r="G199" s="48"/>
      <c r="H199" s="38">
        <f t="shared" ref="H199:H262" si="3">+E199+F199+G199</f>
        <v>0</v>
      </c>
      <c r="I199" s="53"/>
      <c r="J199" s="53"/>
    </row>
    <row r="200" spans="3:10" ht="13.8" hidden="1" outlineLevel="1" x14ac:dyDescent="0.25">
      <c r="C200" s="67" t="s">
        <v>513</v>
      </c>
      <c r="D200" s="54" t="s">
        <v>514</v>
      </c>
      <c r="E200" s="145"/>
      <c r="F200" s="145"/>
      <c r="G200" s="48"/>
      <c r="H200" s="38">
        <f t="shared" si="3"/>
        <v>0</v>
      </c>
      <c r="I200" s="53"/>
      <c r="J200" s="53"/>
    </row>
    <row r="201" spans="3:10" ht="13.8" hidden="1" outlineLevel="1" x14ac:dyDescent="0.25">
      <c r="C201" s="67" t="s">
        <v>515</v>
      </c>
      <c r="D201" s="54" t="s">
        <v>516</v>
      </c>
      <c r="E201" s="145"/>
      <c r="F201" s="145"/>
      <c r="G201" s="48"/>
      <c r="H201" s="38">
        <f t="shared" si="3"/>
        <v>0</v>
      </c>
      <c r="I201" s="53"/>
      <c r="J201" s="53"/>
    </row>
    <row r="202" spans="3:10" ht="13.8" hidden="1" outlineLevel="1" x14ac:dyDescent="0.25">
      <c r="C202" s="67" t="s">
        <v>517</v>
      </c>
      <c r="D202" s="54" t="s">
        <v>518</v>
      </c>
      <c r="E202" s="145"/>
      <c r="F202" s="145"/>
      <c r="G202" s="48"/>
      <c r="H202" s="38">
        <f t="shared" si="3"/>
        <v>0</v>
      </c>
      <c r="I202" s="53"/>
      <c r="J202" s="53"/>
    </row>
    <row r="203" spans="3:10" ht="13.8" hidden="1" outlineLevel="1" x14ac:dyDescent="0.25">
      <c r="C203" s="67" t="s">
        <v>519</v>
      </c>
      <c r="D203" s="54" t="s">
        <v>520</v>
      </c>
      <c r="E203" s="145"/>
      <c r="F203" s="145"/>
      <c r="G203" s="48"/>
      <c r="H203" s="38">
        <f t="shared" si="3"/>
        <v>0</v>
      </c>
      <c r="I203" s="53"/>
      <c r="J203" s="53"/>
    </row>
    <row r="204" spans="3:10" ht="13.8" hidden="1" outlineLevel="1" x14ac:dyDescent="0.25">
      <c r="C204" s="67" t="s">
        <v>521</v>
      </c>
      <c r="D204" s="54" t="s">
        <v>522</v>
      </c>
      <c r="E204" s="145"/>
      <c r="F204" s="145"/>
      <c r="G204" s="48"/>
      <c r="H204" s="38">
        <f t="shared" si="3"/>
        <v>0</v>
      </c>
      <c r="I204" s="53"/>
      <c r="J204" s="53"/>
    </row>
    <row r="205" spans="3:10" ht="13.8" hidden="1" outlineLevel="1" x14ac:dyDescent="0.25">
      <c r="C205" s="67" t="s">
        <v>523</v>
      </c>
      <c r="D205" s="54" t="s">
        <v>524</v>
      </c>
      <c r="E205" s="145"/>
      <c r="F205" s="145"/>
      <c r="G205" s="48"/>
      <c r="H205" s="38">
        <f t="shared" si="3"/>
        <v>0</v>
      </c>
      <c r="I205" s="53"/>
      <c r="J205" s="53"/>
    </row>
    <row r="206" spans="3:10" ht="13.8" hidden="1" outlineLevel="1" x14ac:dyDescent="0.25">
      <c r="C206" s="67" t="s">
        <v>525</v>
      </c>
      <c r="D206" s="54" t="s">
        <v>526</v>
      </c>
      <c r="E206" s="145"/>
      <c r="F206" s="145"/>
      <c r="G206" s="48"/>
      <c r="H206" s="38">
        <f t="shared" si="3"/>
        <v>0</v>
      </c>
      <c r="I206" s="53"/>
      <c r="J206" s="53"/>
    </row>
    <row r="207" spans="3:10" ht="13.8" hidden="1" outlineLevel="1" x14ac:dyDescent="0.25">
      <c r="C207" s="67" t="s">
        <v>527</v>
      </c>
      <c r="D207" s="54" t="s">
        <v>528</v>
      </c>
      <c r="E207" s="145"/>
      <c r="F207" s="145"/>
      <c r="G207" s="48"/>
      <c r="H207" s="38">
        <f t="shared" si="3"/>
        <v>0</v>
      </c>
      <c r="I207" s="53"/>
      <c r="J207" s="53"/>
    </row>
    <row r="208" spans="3:10" ht="13.8" hidden="1" outlineLevel="1" x14ac:dyDescent="0.25">
      <c r="C208" s="67" t="s">
        <v>529</v>
      </c>
      <c r="D208" s="54" t="s">
        <v>530</v>
      </c>
      <c r="E208" s="145"/>
      <c r="F208" s="145"/>
      <c r="G208" s="48"/>
      <c r="H208" s="38">
        <f t="shared" si="3"/>
        <v>0</v>
      </c>
      <c r="I208" s="53"/>
      <c r="J208" s="53"/>
    </row>
    <row r="209" spans="3:10" ht="13.8" hidden="1" outlineLevel="1" x14ac:dyDescent="0.25">
      <c r="C209" s="67" t="s">
        <v>531</v>
      </c>
      <c r="D209" s="54" t="s">
        <v>532</v>
      </c>
      <c r="E209" s="145"/>
      <c r="F209" s="145"/>
      <c r="G209" s="48"/>
      <c r="H209" s="38">
        <f t="shared" si="3"/>
        <v>0</v>
      </c>
      <c r="I209" s="53"/>
      <c r="J209" s="53"/>
    </row>
    <row r="210" spans="3:10" ht="13.8" hidden="1" outlineLevel="1" x14ac:dyDescent="0.25">
      <c r="C210" s="67" t="s">
        <v>533</v>
      </c>
      <c r="D210" s="54" t="s">
        <v>534</v>
      </c>
      <c r="E210" s="145"/>
      <c r="F210" s="145"/>
      <c r="G210" s="48"/>
      <c r="H210" s="38">
        <f t="shared" si="3"/>
        <v>0</v>
      </c>
      <c r="I210" s="53"/>
      <c r="J210" s="53"/>
    </row>
    <row r="211" spans="3:10" ht="13.8" hidden="1" outlineLevel="1" x14ac:dyDescent="0.25">
      <c r="C211" s="67" t="s">
        <v>535</v>
      </c>
      <c r="D211" s="54" t="s">
        <v>536</v>
      </c>
      <c r="E211" s="145"/>
      <c r="F211" s="145"/>
      <c r="G211" s="48"/>
      <c r="H211" s="38">
        <f t="shared" si="3"/>
        <v>0</v>
      </c>
      <c r="I211" s="53"/>
      <c r="J211" s="53"/>
    </row>
    <row r="212" spans="3:10" ht="13.8" hidden="1" outlineLevel="1" x14ac:dyDescent="0.25">
      <c r="C212" s="67" t="s">
        <v>537</v>
      </c>
      <c r="D212" s="54" t="s">
        <v>538</v>
      </c>
      <c r="E212" s="145"/>
      <c r="F212" s="145"/>
      <c r="G212" s="48"/>
      <c r="H212" s="38">
        <f t="shared" si="3"/>
        <v>0</v>
      </c>
      <c r="I212" s="53"/>
      <c r="J212" s="53"/>
    </row>
    <row r="213" spans="3:10" ht="13.8" hidden="1" outlineLevel="1" x14ac:dyDescent="0.25">
      <c r="C213" s="67" t="s">
        <v>539</v>
      </c>
      <c r="D213" s="54" t="s">
        <v>540</v>
      </c>
      <c r="E213" s="145"/>
      <c r="F213" s="145"/>
      <c r="G213" s="48"/>
      <c r="H213" s="38">
        <f t="shared" si="3"/>
        <v>0</v>
      </c>
      <c r="I213" s="53"/>
      <c r="J213" s="53"/>
    </row>
    <row r="214" spans="3:10" ht="13.8" hidden="1" outlineLevel="1" x14ac:dyDescent="0.25">
      <c r="C214" s="67" t="s">
        <v>541</v>
      </c>
      <c r="D214" s="54" t="s">
        <v>542</v>
      </c>
      <c r="E214" s="145"/>
      <c r="F214" s="145"/>
      <c r="G214" s="48"/>
      <c r="H214" s="38">
        <f t="shared" si="3"/>
        <v>0</v>
      </c>
      <c r="I214" s="53"/>
      <c r="J214" s="53"/>
    </row>
    <row r="215" spans="3:10" ht="13.8" hidden="1" outlineLevel="1" x14ac:dyDescent="0.25">
      <c r="C215" s="67" t="s">
        <v>543</v>
      </c>
      <c r="D215" s="54" t="s">
        <v>544</v>
      </c>
      <c r="E215" s="145"/>
      <c r="F215" s="145"/>
      <c r="G215" s="48"/>
      <c r="H215" s="38">
        <f t="shared" si="3"/>
        <v>0</v>
      </c>
      <c r="I215" s="53"/>
      <c r="J215" s="53"/>
    </row>
    <row r="216" spans="3:10" ht="13.8" hidden="1" outlineLevel="1" x14ac:dyDescent="0.25">
      <c r="C216" s="67" t="s">
        <v>545</v>
      </c>
      <c r="D216" s="54" t="s">
        <v>546</v>
      </c>
      <c r="E216" s="145"/>
      <c r="F216" s="145"/>
      <c r="G216" s="48"/>
      <c r="H216" s="38">
        <f t="shared" si="3"/>
        <v>0</v>
      </c>
      <c r="I216" s="53"/>
      <c r="J216" s="53"/>
    </row>
    <row r="217" spans="3:10" ht="13.8" hidden="1" outlineLevel="1" x14ac:dyDescent="0.25">
      <c r="C217" s="67" t="s">
        <v>547</v>
      </c>
      <c r="D217" s="54" t="s">
        <v>548</v>
      </c>
      <c r="E217" s="145"/>
      <c r="F217" s="145"/>
      <c r="G217" s="48"/>
      <c r="H217" s="38">
        <f t="shared" si="3"/>
        <v>0</v>
      </c>
      <c r="I217" s="53"/>
      <c r="J217" s="53"/>
    </row>
    <row r="218" spans="3:10" ht="13.8" hidden="1" outlineLevel="1" x14ac:dyDescent="0.25">
      <c r="C218" s="67" t="s">
        <v>549</v>
      </c>
      <c r="D218" s="54" t="s">
        <v>550</v>
      </c>
      <c r="E218" s="145"/>
      <c r="F218" s="145"/>
      <c r="G218" s="48"/>
      <c r="H218" s="38">
        <f t="shared" si="3"/>
        <v>0</v>
      </c>
      <c r="I218" s="53"/>
      <c r="J218" s="53"/>
    </row>
    <row r="219" spans="3:10" ht="13.8" hidden="1" outlineLevel="1" x14ac:dyDescent="0.25">
      <c r="C219" s="67" t="s">
        <v>551</v>
      </c>
      <c r="D219" s="54" t="s">
        <v>552</v>
      </c>
      <c r="E219" s="145"/>
      <c r="F219" s="145"/>
      <c r="G219" s="48"/>
      <c r="H219" s="38">
        <f t="shared" si="3"/>
        <v>0</v>
      </c>
      <c r="I219" s="53"/>
      <c r="J219" s="53"/>
    </row>
    <row r="220" spans="3:10" ht="13.8" hidden="1" outlineLevel="1" x14ac:dyDescent="0.25">
      <c r="C220" s="67" t="s">
        <v>553</v>
      </c>
      <c r="D220" s="54" t="s">
        <v>554</v>
      </c>
      <c r="E220" s="145"/>
      <c r="F220" s="145"/>
      <c r="G220" s="48"/>
      <c r="H220" s="38">
        <f t="shared" si="3"/>
        <v>0</v>
      </c>
      <c r="I220" s="53"/>
      <c r="J220" s="53"/>
    </row>
    <row r="221" spans="3:10" ht="13.8" hidden="1" outlineLevel="1" x14ac:dyDescent="0.25">
      <c r="C221" s="67" t="s">
        <v>555</v>
      </c>
      <c r="D221" s="54" t="s">
        <v>556</v>
      </c>
      <c r="E221" s="145"/>
      <c r="F221" s="145"/>
      <c r="G221" s="48"/>
      <c r="H221" s="38">
        <f t="shared" si="3"/>
        <v>0</v>
      </c>
      <c r="I221" s="53"/>
      <c r="J221" s="53"/>
    </row>
    <row r="222" spans="3:10" ht="13.8" hidden="1" outlineLevel="1" x14ac:dyDescent="0.25">
      <c r="C222" s="67" t="s">
        <v>557</v>
      </c>
      <c r="D222" s="54" t="s">
        <v>558</v>
      </c>
      <c r="E222" s="145"/>
      <c r="F222" s="145"/>
      <c r="G222" s="48"/>
      <c r="H222" s="38">
        <f t="shared" si="3"/>
        <v>0</v>
      </c>
      <c r="I222" s="53"/>
      <c r="J222" s="53"/>
    </row>
    <row r="223" spans="3:10" ht="13.8" hidden="1" outlineLevel="1" x14ac:dyDescent="0.25">
      <c r="C223" s="67" t="s">
        <v>559</v>
      </c>
      <c r="D223" s="54" t="s">
        <v>560</v>
      </c>
      <c r="E223" s="145"/>
      <c r="F223" s="145"/>
      <c r="G223" s="48"/>
      <c r="H223" s="38">
        <f t="shared" si="3"/>
        <v>0</v>
      </c>
      <c r="I223" s="53"/>
      <c r="J223" s="53"/>
    </row>
    <row r="224" spans="3:10" ht="13.8" hidden="1" outlineLevel="1" x14ac:dyDescent="0.25">
      <c r="C224" s="67" t="s">
        <v>561</v>
      </c>
      <c r="D224" s="54" t="s">
        <v>562</v>
      </c>
      <c r="E224" s="145"/>
      <c r="F224" s="145"/>
      <c r="G224" s="48"/>
      <c r="H224" s="38">
        <f t="shared" si="3"/>
        <v>0</v>
      </c>
      <c r="I224" s="53"/>
      <c r="J224" s="53"/>
    </row>
    <row r="225" spans="3:10" ht="13.8" hidden="1" outlineLevel="1" x14ac:dyDescent="0.25">
      <c r="C225" s="67" t="s">
        <v>563</v>
      </c>
      <c r="D225" s="54" t="s">
        <v>564</v>
      </c>
      <c r="E225" s="145"/>
      <c r="F225" s="145"/>
      <c r="G225" s="48"/>
      <c r="H225" s="38">
        <f t="shared" si="3"/>
        <v>0</v>
      </c>
      <c r="I225" s="53"/>
      <c r="J225" s="53"/>
    </row>
    <row r="226" spans="3:10" ht="13.8" hidden="1" outlineLevel="1" x14ac:dyDescent="0.25">
      <c r="C226" s="67" t="s">
        <v>565</v>
      </c>
      <c r="D226" s="54" t="s">
        <v>566</v>
      </c>
      <c r="E226" s="145"/>
      <c r="F226" s="145"/>
      <c r="G226" s="48"/>
      <c r="H226" s="38">
        <f t="shared" si="3"/>
        <v>0</v>
      </c>
      <c r="I226" s="53"/>
      <c r="J226" s="53"/>
    </row>
    <row r="227" spans="3:10" ht="13.8" hidden="1" outlineLevel="1" x14ac:dyDescent="0.25">
      <c r="C227" s="67" t="s">
        <v>567</v>
      </c>
      <c r="D227" s="54" t="s">
        <v>568</v>
      </c>
      <c r="E227" s="145"/>
      <c r="F227" s="145"/>
      <c r="G227" s="48"/>
      <c r="H227" s="38">
        <f t="shared" si="3"/>
        <v>0</v>
      </c>
      <c r="I227" s="53"/>
      <c r="J227" s="53"/>
    </row>
    <row r="228" spans="3:10" ht="13.8" hidden="1" outlineLevel="1" x14ac:dyDescent="0.25">
      <c r="C228" s="67" t="s">
        <v>569</v>
      </c>
      <c r="D228" s="54" t="s">
        <v>570</v>
      </c>
      <c r="E228" s="145"/>
      <c r="F228" s="145"/>
      <c r="G228" s="48"/>
      <c r="H228" s="38">
        <f t="shared" si="3"/>
        <v>0</v>
      </c>
      <c r="I228" s="53"/>
      <c r="J228" s="53"/>
    </row>
    <row r="229" spans="3:10" ht="13.8" hidden="1" outlineLevel="1" x14ac:dyDescent="0.25">
      <c r="C229" s="67" t="s">
        <v>571</v>
      </c>
      <c r="D229" s="54" t="s">
        <v>572</v>
      </c>
      <c r="E229" s="145"/>
      <c r="F229" s="145"/>
      <c r="G229" s="48"/>
      <c r="H229" s="38">
        <f t="shared" si="3"/>
        <v>0</v>
      </c>
      <c r="I229" s="53"/>
      <c r="J229" s="53"/>
    </row>
    <row r="230" spans="3:10" ht="13.8" hidden="1" outlineLevel="1" x14ac:dyDescent="0.25">
      <c r="C230" s="67" t="s">
        <v>573</v>
      </c>
      <c r="D230" s="54" t="s">
        <v>574</v>
      </c>
      <c r="E230" s="145"/>
      <c r="F230" s="145"/>
      <c r="G230" s="48"/>
      <c r="H230" s="38">
        <f t="shared" si="3"/>
        <v>0</v>
      </c>
      <c r="I230" s="53"/>
      <c r="J230" s="53"/>
    </row>
    <row r="231" spans="3:10" ht="13.8" hidden="1" outlineLevel="1" x14ac:dyDescent="0.25">
      <c r="C231" s="67" t="s">
        <v>575</v>
      </c>
      <c r="D231" s="54" t="s">
        <v>576</v>
      </c>
      <c r="E231" s="145"/>
      <c r="F231" s="145"/>
      <c r="G231" s="48"/>
      <c r="H231" s="38">
        <f t="shared" si="3"/>
        <v>0</v>
      </c>
      <c r="I231" s="53"/>
      <c r="J231" s="53"/>
    </row>
    <row r="232" spans="3:10" ht="13.8" hidden="1" outlineLevel="1" x14ac:dyDescent="0.25">
      <c r="C232" s="67" t="s">
        <v>577</v>
      </c>
      <c r="D232" s="54" t="s">
        <v>578</v>
      </c>
      <c r="E232" s="145"/>
      <c r="F232" s="145"/>
      <c r="G232" s="48"/>
      <c r="H232" s="38">
        <f t="shared" si="3"/>
        <v>0</v>
      </c>
      <c r="I232" s="53"/>
      <c r="J232" s="53"/>
    </row>
    <row r="233" spans="3:10" ht="26.4" hidden="1" outlineLevel="1" x14ac:dyDescent="0.25">
      <c r="C233" s="67" t="s">
        <v>579</v>
      </c>
      <c r="D233" s="54" t="s">
        <v>580</v>
      </c>
      <c r="E233" s="145"/>
      <c r="F233" s="145"/>
      <c r="G233" s="48"/>
      <c r="H233" s="38">
        <f t="shared" si="3"/>
        <v>0</v>
      </c>
      <c r="I233" s="53"/>
      <c r="J233" s="53"/>
    </row>
    <row r="234" spans="3:10" ht="26.4" hidden="1" outlineLevel="1" x14ac:dyDescent="0.25">
      <c r="C234" s="67" t="s">
        <v>581</v>
      </c>
      <c r="D234" s="54" t="s">
        <v>582</v>
      </c>
      <c r="E234" s="145"/>
      <c r="F234" s="145"/>
      <c r="G234" s="48"/>
      <c r="H234" s="38">
        <f t="shared" si="3"/>
        <v>0</v>
      </c>
      <c r="I234" s="53"/>
      <c r="J234" s="53"/>
    </row>
    <row r="235" spans="3:10" ht="13.8" hidden="1" outlineLevel="1" x14ac:dyDescent="0.25">
      <c r="C235" s="67" t="s">
        <v>583</v>
      </c>
      <c r="D235" s="54" t="s">
        <v>584</v>
      </c>
      <c r="E235" s="145"/>
      <c r="F235" s="145"/>
      <c r="G235" s="48"/>
      <c r="H235" s="38">
        <f t="shared" si="3"/>
        <v>0</v>
      </c>
      <c r="I235" s="53"/>
      <c r="J235" s="53"/>
    </row>
    <row r="236" spans="3:10" ht="13.8" hidden="1" outlineLevel="1" x14ac:dyDescent="0.25">
      <c r="C236" s="67" t="s">
        <v>585</v>
      </c>
      <c r="D236" s="54" t="s">
        <v>586</v>
      </c>
      <c r="E236" s="145"/>
      <c r="F236" s="145"/>
      <c r="G236" s="48"/>
      <c r="H236" s="38">
        <f t="shared" si="3"/>
        <v>0</v>
      </c>
      <c r="I236" s="53"/>
      <c r="J236" s="53"/>
    </row>
    <row r="237" spans="3:10" ht="13.8" hidden="1" outlineLevel="1" x14ac:dyDescent="0.25">
      <c r="C237" s="67" t="s">
        <v>587</v>
      </c>
      <c r="D237" s="54" t="s">
        <v>588</v>
      </c>
      <c r="E237" s="145"/>
      <c r="F237" s="145"/>
      <c r="G237" s="48"/>
      <c r="H237" s="38">
        <f t="shared" si="3"/>
        <v>0</v>
      </c>
      <c r="I237" s="53"/>
      <c r="J237" s="53"/>
    </row>
    <row r="238" spans="3:10" ht="13.8" hidden="1" outlineLevel="1" x14ac:dyDescent="0.25">
      <c r="C238" s="67" t="s">
        <v>589</v>
      </c>
      <c r="D238" s="54" t="s">
        <v>590</v>
      </c>
      <c r="E238" s="145"/>
      <c r="F238" s="145"/>
      <c r="G238" s="48"/>
      <c r="H238" s="38">
        <f t="shared" si="3"/>
        <v>0</v>
      </c>
      <c r="I238" s="53"/>
      <c r="J238" s="53"/>
    </row>
    <row r="239" spans="3:10" ht="13.8" hidden="1" outlineLevel="1" x14ac:dyDescent="0.25">
      <c r="C239" s="67" t="s">
        <v>591</v>
      </c>
      <c r="D239" s="54" t="s">
        <v>592</v>
      </c>
      <c r="E239" s="145"/>
      <c r="F239" s="145"/>
      <c r="G239" s="48"/>
      <c r="H239" s="38">
        <f t="shared" si="3"/>
        <v>0</v>
      </c>
      <c r="I239" s="53"/>
      <c r="J239" s="53"/>
    </row>
    <row r="240" spans="3:10" ht="13.8" hidden="1" outlineLevel="1" x14ac:dyDescent="0.25">
      <c r="C240" s="67" t="s">
        <v>593</v>
      </c>
      <c r="D240" s="54" t="s">
        <v>594</v>
      </c>
      <c r="E240" s="145"/>
      <c r="F240" s="145"/>
      <c r="G240" s="48"/>
      <c r="H240" s="38">
        <f t="shared" si="3"/>
        <v>0</v>
      </c>
      <c r="I240" s="53"/>
      <c r="J240" s="53"/>
    </row>
    <row r="241" spans="1:10" ht="13.8" hidden="1" outlineLevel="1" x14ac:dyDescent="0.25">
      <c r="C241" s="67" t="s">
        <v>595</v>
      </c>
      <c r="D241" s="54" t="s">
        <v>596</v>
      </c>
      <c r="E241" s="145"/>
      <c r="F241" s="145"/>
      <c r="G241" s="48"/>
      <c r="H241" s="38">
        <f t="shared" si="3"/>
        <v>0</v>
      </c>
      <c r="I241" s="53"/>
      <c r="J241" s="53"/>
    </row>
    <row r="242" spans="1:10" ht="13.8" hidden="1" outlineLevel="1" x14ac:dyDescent="0.25">
      <c r="C242" s="67" t="s">
        <v>597</v>
      </c>
      <c r="D242" s="54" t="s">
        <v>598</v>
      </c>
      <c r="E242" s="145"/>
      <c r="F242" s="145"/>
      <c r="G242" s="48"/>
      <c r="H242" s="38">
        <f t="shared" si="3"/>
        <v>0</v>
      </c>
      <c r="I242" s="53"/>
      <c r="J242" s="53"/>
    </row>
    <row r="243" spans="1:10" ht="13.8" hidden="1" outlineLevel="1" x14ac:dyDescent="0.25">
      <c r="C243" s="67" t="s">
        <v>599</v>
      </c>
      <c r="D243" s="54" t="s">
        <v>600</v>
      </c>
      <c r="E243" s="145"/>
      <c r="F243" s="145"/>
      <c r="G243" s="48"/>
      <c r="H243" s="38">
        <f t="shared" si="3"/>
        <v>0</v>
      </c>
      <c r="I243" s="53"/>
      <c r="J243" s="53"/>
    </row>
    <row r="244" spans="1:10" ht="13.8" hidden="1" outlineLevel="1" x14ac:dyDescent="0.25">
      <c r="C244" s="67" t="s">
        <v>601</v>
      </c>
      <c r="D244" s="54" t="s">
        <v>602</v>
      </c>
      <c r="E244" s="145"/>
      <c r="F244" s="145"/>
      <c r="G244" s="48"/>
      <c r="H244" s="38">
        <f t="shared" si="3"/>
        <v>0</v>
      </c>
      <c r="I244" s="53"/>
      <c r="J244" s="53"/>
    </row>
    <row r="245" spans="1:10" ht="13.8" hidden="1" outlineLevel="1" x14ac:dyDescent="0.25">
      <c r="C245" s="67" t="s">
        <v>603</v>
      </c>
      <c r="D245" s="54" t="s">
        <v>604</v>
      </c>
      <c r="E245" s="145"/>
      <c r="F245" s="145"/>
      <c r="G245" s="48"/>
      <c r="H245" s="38">
        <f t="shared" si="3"/>
        <v>0</v>
      </c>
      <c r="I245" s="53"/>
      <c r="J245" s="53"/>
    </row>
    <row r="246" spans="1:10" ht="13.8" hidden="1" outlineLevel="1" x14ac:dyDescent="0.25">
      <c r="C246" s="67" t="s">
        <v>605</v>
      </c>
      <c r="D246" s="54" t="s">
        <v>606</v>
      </c>
      <c r="E246" s="145"/>
      <c r="F246" s="145"/>
      <c r="G246" s="48"/>
      <c r="H246" s="38">
        <f t="shared" si="3"/>
        <v>0</v>
      </c>
      <c r="I246" s="53"/>
      <c r="J246" s="53"/>
    </row>
    <row r="247" spans="1:10" ht="13.8" hidden="1" outlineLevel="1" x14ac:dyDescent="0.25">
      <c r="C247" s="67" t="s">
        <v>607</v>
      </c>
      <c r="D247" s="54" t="s">
        <v>608</v>
      </c>
      <c r="E247" s="145"/>
      <c r="F247" s="145"/>
      <c r="G247" s="48"/>
      <c r="H247" s="38">
        <f t="shared" si="3"/>
        <v>0</v>
      </c>
      <c r="I247" s="53"/>
      <c r="J247" s="53"/>
    </row>
    <row r="248" spans="1:10" ht="13.8" hidden="1" outlineLevel="1" x14ac:dyDescent="0.25">
      <c r="C248" s="67" t="s">
        <v>609</v>
      </c>
      <c r="D248" s="54" t="s">
        <v>610</v>
      </c>
      <c r="E248" s="145"/>
      <c r="F248" s="145"/>
      <c r="G248" s="48"/>
      <c r="H248" s="38">
        <f t="shared" si="3"/>
        <v>0</v>
      </c>
      <c r="I248" s="53"/>
      <c r="J248" s="53"/>
    </row>
    <row r="249" spans="1:10" ht="13.8" hidden="1" outlineLevel="1" x14ac:dyDescent="0.25">
      <c r="C249" s="67" t="s">
        <v>611</v>
      </c>
      <c r="D249" s="54" t="s">
        <v>612</v>
      </c>
      <c r="E249" s="145"/>
      <c r="F249" s="145"/>
      <c r="G249" s="48"/>
      <c r="H249" s="38">
        <f t="shared" si="3"/>
        <v>0</v>
      </c>
      <c r="I249" s="53"/>
      <c r="J249" s="53"/>
    </row>
    <row r="250" spans="1:10" ht="13.8" hidden="1" outlineLevel="1" x14ac:dyDescent="0.25">
      <c r="C250" s="67" t="s">
        <v>613</v>
      </c>
      <c r="D250" s="54" t="s">
        <v>614</v>
      </c>
      <c r="E250" s="145"/>
      <c r="F250" s="145"/>
      <c r="G250" s="48"/>
      <c r="H250" s="38">
        <f t="shared" si="3"/>
        <v>0</v>
      </c>
      <c r="I250" s="53"/>
      <c r="J250" s="53"/>
    </row>
    <row r="251" spans="1:10" ht="26.4" hidden="1" collapsed="1" x14ac:dyDescent="0.25">
      <c r="A251" s="1">
        <v>6</v>
      </c>
      <c r="B251" s="2" t="s">
        <v>438</v>
      </c>
      <c r="C251" s="34" t="s">
        <v>615</v>
      </c>
      <c r="D251" s="68" t="s">
        <v>616</v>
      </c>
      <c r="E251" s="155"/>
      <c r="F251" s="155"/>
      <c r="G251" s="57"/>
      <c r="H251" s="38">
        <f t="shared" si="3"/>
        <v>0</v>
      </c>
      <c r="I251" s="53"/>
      <c r="J251" s="53"/>
    </row>
    <row r="252" spans="1:10" ht="13.8" hidden="1" x14ac:dyDescent="0.25">
      <c r="A252" s="1">
        <v>6</v>
      </c>
      <c r="B252" s="2" t="s">
        <v>438</v>
      </c>
      <c r="C252" s="34" t="s">
        <v>618</v>
      </c>
      <c r="D252" s="50" t="s">
        <v>619</v>
      </c>
      <c r="E252" s="145"/>
      <c r="F252" s="145"/>
      <c r="G252" s="57"/>
      <c r="H252" s="38">
        <f t="shared" si="3"/>
        <v>0</v>
      </c>
      <c r="I252" s="53"/>
      <c r="J252" s="53"/>
    </row>
    <row r="253" spans="1:10" ht="13.8" hidden="1" x14ac:dyDescent="0.25">
      <c r="A253" s="1">
        <v>6</v>
      </c>
      <c r="B253" s="2" t="s">
        <v>438</v>
      </c>
      <c r="C253" s="34" t="s">
        <v>620</v>
      </c>
      <c r="D253" s="50" t="s">
        <v>621</v>
      </c>
      <c r="E253" s="145"/>
      <c r="F253" s="145"/>
      <c r="G253" s="57"/>
      <c r="H253" s="38">
        <f t="shared" si="3"/>
        <v>0</v>
      </c>
      <c r="I253" s="53"/>
      <c r="J253" s="53"/>
    </row>
    <row r="254" spans="1:10" ht="13.8" hidden="1" x14ac:dyDescent="0.25">
      <c r="A254" s="1">
        <v>6</v>
      </c>
      <c r="B254" s="2" t="s">
        <v>438</v>
      </c>
      <c r="C254" s="34" t="s">
        <v>622</v>
      </c>
      <c r="D254" s="50" t="s">
        <v>623</v>
      </c>
      <c r="E254" s="145"/>
      <c r="F254" s="145"/>
      <c r="G254" s="57"/>
      <c r="H254" s="38">
        <f t="shared" si="3"/>
        <v>0</v>
      </c>
      <c r="I254" s="53"/>
      <c r="J254" s="53"/>
    </row>
    <row r="255" spans="1:10" ht="13.8" hidden="1" x14ac:dyDescent="0.25">
      <c r="A255" s="1">
        <v>6</v>
      </c>
      <c r="B255" s="2" t="s">
        <v>438</v>
      </c>
      <c r="C255" s="34" t="s">
        <v>624</v>
      </c>
      <c r="D255" s="50" t="s">
        <v>625</v>
      </c>
      <c r="E255" s="145"/>
      <c r="F255" s="145"/>
      <c r="G255" s="57"/>
      <c r="H255" s="38">
        <f t="shared" si="3"/>
        <v>0</v>
      </c>
      <c r="I255" s="53"/>
      <c r="J255" s="53"/>
    </row>
    <row r="256" spans="1:10" ht="13.8" hidden="1" x14ac:dyDescent="0.25">
      <c r="A256" s="1">
        <v>6</v>
      </c>
      <c r="B256" s="2" t="s">
        <v>626</v>
      </c>
      <c r="C256" s="34" t="s">
        <v>627</v>
      </c>
      <c r="D256" s="50" t="s">
        <v>628</v>
      </c>
      <c r="E256" s="145"/>
      <c r="F256" s="145"/>
      <c r="G256" s="57"/>
      <c r="H256" s="38">
        <f t="shared" si="3"/>
        <v>0</v>
      </c>
      <c r="I256" s="53"/>
      <c r="J256" s="53"/>
    </row>
    <row r="257" spans="1:10" ht="13.8" hidden="1" x14ac:dyDescent="0.25">
      <c r="A257" s="1">
        <v>6</v>
      </c>
      <c r="B257" s="2" t="s">
        <v>626</v>
      </c>
      <c r="C257" s="34" t="s">
        <v>629</v>
      </c>
      <c r="D257" s="50" t="s">
        <v>630</v>
      </c>
      <c r="E257" s="145"/>
      <c r="F257" s="145"/>
      <c r="G257" s="48"/>
      <c r="H257" s="38">
        <f t="shared" si="3"/>
        <v>0</v>
      </c>
      <c r="I257" s="332"/>
      <c r="J257" s="332"/>
    </row>
    <row r="258" spans="1:10" ht="13.8" hidden="1" x14ac:dyDescent="0.25">
      <c r="A258" s="1">
        <v>6</v>
      </c>
      <c r="B258" s="2" t="s">
        <v>626</v>
      </c>
      <c r="C258" s="34" t="s">
        <v>632</v>
      </c>
      <c r="D258" s="50" t="s">
        <v>633</v>
      </c>
      <c r="E258" s="145"/>
      <c r="F258" s="145"/>
      <c r="G258" s="48"/>
      <c r="H258" s="38">
        <f t="shared" si="3"/>
        <v>0</v>
      </c>
      <c r="I258" s="53"/>
      <c r="J258" s="53"/>
    </row>
    <row r="259" spans="1:10" ht="26.4" hidden="1" x14ac:dyDescent="0.25">
      <c r="A259" s="1">
        <v>6</v>
      </c>
      <c r="B259" s="2" t="s">
        <v>626</v>
      </c>
      <c r="C259" s="34" t="s">
        <v>634</v>
      </c>
      <c r="D259" s="54" t="s">
        <v>635</v>
      </c>
      <c r="E259" s="145"/>
      <c r="F259" s="145"/>
      <c r="G259" s="48"/>
      <c r="H259" s="38">
        <f t="shared" si="3"/>
        <v>0</v>
      </c>
      <c r="I259" s="53"/>
      <c r="J259" s="53"/>
    </row>
    <row r="260" spans="1:10" ht="13.8" x14ac:dyDescent="0.25">
      <c r="A260" s="1">
        <v>6</v>
      </c>
      <c r="B260" s="2" t="s">
        <v>637</v>
      </c>
      <c r="C260" s="74" t="s">
        <v>638</v>
      </c>
      <c r="D260" s="50" t="s">
        <v>639</v>
      </c>
      <c r="E260" s="145"/>
      <c r="F260" s="145"/>
      <c r="G260" s="366">
        <f>+'[4]755 SINABI'!$D$239</f>
        <v>20400000</v>
      </c>
      <c r="H260" s="344">
        <f>+E260+F260+G260</f>
        <v>20400000</v>
      </c>
      <c r="I260" s="464"/>
      <c r="J260" s="464"/>
    </row>
    <row r="261" spans="1:10" ht="13.8" hidden="1" x14ac:dyDescent="0.25">
      <c r="A261" s="1">
        <v>6</v>
      </c>
      <c r="B261" s="2" t="s">
        <v>637</v>
      </c>
      <c r="C261" s="34"/>
      <c r="D261" s="50" t="s">
        <v>640</v>
      </c>
      <c r="E261" s="145"/>
      <c r="F261" s="145"/>
      <c r="G261" s="48"/>
      <c r="H261" s="38">
        <f t="shared" si="3"/>
        <v>0</v>
      </c>
      <c r="I261" s="53"/>
      <c r="J261" s="53"/>
    </row>
    <row r="262" spans="1:10" ht="13.8" hidden="1" x14ac:dyDescent="0.25">
      <c r="A262" s="1">
        <v>6</v>
      </c>
      <c r="B262" s="2" t="s">
        <v>637</v>
      </c>
      <c r="C262" s="34" t="s">
        <v>641</v>
      </c>
      <c r="D262" s="50" t="s">
        <v>642</v>
      </c>
      <c r="E262" s="145"/>
      <c r="F262" s="145"/>
      <c r="G262" s="48"/>
      <c r="H262" s="38">
        <f t="shared" si="3"/>
        <v>0</v>
      </c>
      <c r="I262" s="53"/>
      <c r="J262" s="53"/>
    </row>
    <row r="263" spans="1:10" ht="13.8" hidden="1" x14ac:dyDescent="0.25">
      <c r="A263" s="1">
        <v>6</v>
      </c>
      <c r="B263" s="2" t="s">
        <v>637</v>
      </c>
      <c r="C263" s="34" t="s">
        <v>643</v>
      </c>
      <c r="D263" s="50" t="s">
        <v>644</v>
      </c>
      <c r="E263" s="145"/>
      <c r="F263" s="145"/>
      <c r="G263" s="48"/>
      <c r="H263" s="38">
        <f t="shared" ref="H263:H315" si="4">+E263+F263+G263</f>
        <v>0</v>
      </c>
      <c r="I263" s="53"/>
      <c r="J263" s="53"/>
    </row>
    <row r="264" spans="1:10" ht="13.8" hidden="1" x14ac:dyDescent="0.25">
      <c r="A264" s="1">
        <v>6</v>
      </c>
      <c r="B264" s="2" t="s">
        <v>637</v>
      </c>
      <c r="C264" s="34" t="s">
        <v>645</v>
      </c>
      <c r="D264" s="50" t="s">
        <v>646</v>
      </c>
      <c r="E264" s="145"/>
      <c r="F264" s="145"/>
      <c r="G264" s="48"/>
      <c r="H264" s="38">
        <f t="shared" si="4"/>
        <v>0</v>
      </c>
      <c r="I264" s="53"/>
      <c r="J264" s="53"/>
    </row>
    <row r="265" spans="1:10" ht="34.5" customHeight="1" x14ac:dyDescent="0.25">
      <c r="A265" s="1">
        <v>6</v>
      </c>
      <c r="B265" s="2" t="s">
        <v>637</v>
      </c>
      <c r="C265" s="74" t="s">
        <v>647</v>
      </c>
      <c r="D265" s="50" t="s">
        <v>648</v>
      </c>
      <c r="E265" s="145"/>
      <c r="F265" s="145"/>
      <c r="G265" s="366">
        <f>+'[4]755 SINABI'!$D$244</f>
        <v>10000000</v>
      </c>
      <c r="H265" s="344">
        <f>+E265+F265+G265</f>
        <v>10000000</v>
      </c>
      <c r="I265" s="465" t="s">
        <v>1143</v>
      </c>
      <c r="J265" s="465"/>
    </row>
    <row r="266" spans="1:10" ht="13.8" hidden="1" x14ac:dyDescent="0.25">
      <c r="A266" s="1">
        <v>6</v>
      </c>
      <c r="B266" s="2" t="s">
        <v>650</v>
      </c>
      <c r="C266" s="65" t="s">
        <v>651</v>
      </c>
      <c r="D266" s="70" t="s">
        <v>652</v>
      </c>
      <c r="E266" s="153"/>
      <c r="F266" s="153"/>
      <c r="G266" s="57"/>
      <c r="H266" s="38"/>
      <c r="I266" s="53"/>
      <c r="J266" s="53"/>
    </row>
    <row r="267" spans="1:10" ht="13.8" hidden="1" outlineLevel="1" x14ac:dyDescent="0.25">
      <c r="C267" s="67" t="s">
        <v>653</v>
      </c>
      <c r="D267" s="50" t="s">
        <v>654</v>
      </c>
      <c r="E267" s="153"/>
      <c r="F267" s="153"/>
      <c r="G267" s="57"/>
      <c r="H267" s="38">
        <f t="shared" si="4"/>
        <v>0</v>
      </c>
      <c r="I267" s="53"/>
      <c r="J267" s="53"/>
    </row>
    <row r="268" spans="1:10" ht="13.8" hidden="1" outlineLevel="1" x14ac:dyDescent="0.25">
      <c r="C268" s="67" t="s">
        <v>655</v>
      </c>
      <c r="D268" s="50" t="s">
        <v>656</v>
      </c>
      <c r="E268" s="153"/>
      <c r="F268" s="153"/>
      <c r="G268" s="57"/>
      <c r="H268" s="38">
        <f t="shared" si="4"/>
        <v>0</v>
      </c>
      <c r="I268" s="53"/>
      <c r="J268" s="53"/>
    </row>
    <row r="269" spans="1:10" ht="13.8" hidden="1" outlineLevel="1" x14ac:dyDescent="0.25">
      <c r="C269" s="67" t="s">
        <v>657</v>
      </c>
      <c r="D269" s="50" t="s">
        <v>658</v>
      </c>
      <c r="E269" s="153"/>
      <c r="F269" s="153"/>
      <c r="G269" s="57"/>
      <c r="H269" s="38">
        <f t="shared" si="4"/>
        <v>0</v>
      </c>
      <c r="I269" s="53"/>
      <c r="J269" s="53"/>
    </row>
    <row r="270" spans="1:10" ht="13.8" hidden="1" collapsed="1" x14ac:dyDescent="0.25">
      <c r="A270" s="1">
        <v>6</v>
      </c>
      <c r="B270" s="2" t="s">
        <v>650</v>
      </c>
      <c r="C270" s="65" t="s">
        <v>659</v>
      </c>
      <c r="D270" s="70" t="s">
        <v>660</v>
      </c>
      <c r="E270" s="153"/>
      <c r="F270" s="153"/>
      <c r="G270" s="57"/>
      <c r="H270" s="38"/>
      <c r="I270" s="53"/>
      <c r="J270" s="53"/>
    </row>
    <row r="271" spans="1:10" ht="13.8" hidden="1" outlineLevel="1" x14ac:dyDescent="0.25">
      <c r="C271" s="67" t="s">
        <v>661</v>
      </c>
      <c r="D271" s="50" t="s">
        <v>662</v>
      </c>
      <c r="E271" s="153"/>
      <c r="F271" s="153"/>
      <c r="G271" s="57"/>
      <c r="H271" s="38">
        <f t="shared" si="4"/>
        <v>0</v>
      </c>
      <c r="I271" s="53"/>
      <c r="J271" s="53"/>
    </row>
    <row r="272" spans="1:10" ht="13.8" hidden="1" outlineLevel="1" x14ac:dyDescent="0.25">
      <c r="C272" s="67" t="s">
        <v>663</v>
      </c>
      <c r="D272" s="50" t="s">
        <v>664</v>
      </c>
      <c r="E272" s="153"/>
      <c r="F272" s="153"/>
      <c r="G272" s="57"/>
      <c r="H272" s="38">
        <f t="shared" si="4"/>
        <v>0</v>
      </c>
      <c r="I272" s="53"/>
      <c r="J272" s="53"/>
    </row>
    <row r="273" spans="1:10" ht="13.8" hidden="1" outlineLevel="1" x14ac:dyDescent="0.25">
      <c r="C273" s="67" t="s">
        <v>665</v>
      </c>
      <c r="D273" s="50" t="s">
        <v>666</v>
      </c>
      <c r="E273" s="153"/>
      <c r="F273" s="153"/>
      <c r="G273" s="57"/>
      <c r="H273" s="38">
        <f t="shared" si="4"/>
        <v>0</v>
      </c>
      <c r="I273" s="53"/>
      <c r="J273" s="53"/>
    </row>
    <row r="274" spans="1:10" ht="13.8" hidden="1" outlineLevel="1" x14ac:dyDescent="0.25">
      <c r="C274" s="67" t="s">
        <v>668</v>
      </c>
      <c r="D274" s="50" t="s">
        <v>666</v>
      </c>
      <c r="E274" s="153"/>
      <c r="F274" s="153"/>
      <c r="G274" s="57"/>
      <c r="H274" s="38">
        <f t="shared" si="4"/>
        <v>0</v>
      </c>
      <c r="I274" s="53"/>
      <c r="J274" s="53"/>
    </row>
    <row r="275" spans="1:10" ht="13.8" hidden="1" outlineLevel="1" x14ac:dyDescent="0.25">
      <c r="C275" s="67" t="s">
        <v>670</v>
      </c>
      <c r="D275" s="50" t="s">
        <v>671</v>
      </c>
      <c r="E275" s="153"/>
      <c r="F275" s="153"/>
      <c r="G275" s="57"/>
      <c r="H275" s="38">
        <f t="shared" si="4"/>
        <v>0</v>
      </c>
      <c r="I275" s="53"/>
      <c r="J275" s="53"/>
    </row>
    <row r="276" spans="1:10" ht="13.8" hidden="1" outlineLevel="1" x14ac:dyDescent="0.25">
      <c r="A276" s="1">
        <v>6</v>
      </c>
      <c r="B276" s="2" t="s">
        <v>650</v>
      </c>
      <c r="C276" s="67" t="s">
        <v>673</v>
      </c>
      <c r="D276" s="50" t="s">
        <v>674</v>
      </c>
      <c r="E276" s="153"/>
      <c r="F276" s="153"/>
      <c r="G276" s="57"/>
      <c r="H276" s="38">
        <f t="shared" si="4"/>
        <v>0</v>
      </c>
      <c r="I276" s="53"/>
      <c r="J276" s="53"/>
    </row>
    <row r="277" spans="1:10" ht="14.4" hidden="1" outlineLevel="1" x14ac:dyDescent="0.25">
      <c r="A277" s="1">
        <v>6</v>
      </c>
      <c r="B277" s="2" t="s">
        <v>650</v>
      </c>
      <c r="C277" s="67" t="s">
        <v>675</v>
      </c>
      <c r="D277" s="50" t="s">
        <v>676</v>
      </c>
      <c r="E277" s="155"/>
      <c r="F277" s="155"/>
      <c r="G277" s="57"/>
      <c r="H277" s="38">
        <f t="shared" si="4"/>
        <v>0</v>
      </c>
      <c r="I277" s="53"/>
      <c r="J277" s="53"/>
    </row>
    <row r="278" spans="1:10" ht="13.8" hidden="1" collapsed="1" x14ac:dyDescent="0.25">
      <c r="A278" s="1">
        <v>6</v>
      </c>
      <c r="B278" s="2" t="s">
        <v>650</v>
      </c>
      <c r="C278" s="34" t="s">
        <v>677</v>
      </c>
      <c r="D278" s="50" t="s">
        <v>678</v>
      </c>
      <c r="E278" s="153"/>
      <c r="F278" s="153"/>
      <c r="G278" s="57"/>
      <c r="H278" s="38">
        <f t="shared" si="4"/>
        <v>0</v>
      </c>
      <c r="I278" s="53"/>
      <c r="J278" s="53"/>
    </row>
    <row r="279" spans="1:10" ht="13.8" hidden="1" x14ac:dyDescent="0.25">
      <c r="A279" s="1">
        <v>6</v>
      </c>
      <c r="B279" s="2" t="s">
        <v>650</v>
      </c>
      <c r="C279" s="65" t="s">
        <v>679</v>
      </c>
      <c r="D279" s="70" t="s">
        <v>680</v>
      </c>
      <c r="E279" s="153"/>
      <c r="F279" s="153"/>
      <c r="G279" s="57"/>
      <c r="H279" s="38"/>
      <c r="I279" s="53"/>
      <c r="J279" s="53"/>
    </row>
    <row r="280" spans="1:10" ht="13.8" hidden="1" outlineLevel="1" x14ac:dyDescent="0.25">
      <c r="C280" s="67" t="s">
        <v>681</v>
      </c>
      <c r="D280" s="50" t="s">
        <v>682</v>
      </c>
      <c r="E280" s="153"/>
      <c r="F280" s="153"/>
      <c r="G280" s="57"/>
      <c r="H280" s="38">
        <f t="shared" si="4"/>
        <v>0</v>
      </c>
      <c r="I280" s="53"/>
      <c r="J280" s="53"/>
    </row>
    <row r="281" spans="1:10" ht="13.8" hidden="1" outlineLevel="1" x14ac:dyDescent="0.25">
      <c r="C281" s="67" t="s">
        <v>683</v>
      </c>
      <c r="D281" s="50" t="s">
        <v>684</v>
      </c>
      <c r="E281" s="153"/>
      <c r="F281" s="153"/>
      <c r="G281" s="57"/>
      <c r="H281" s="38">
        <f t="shared" si="4"/>
        <v>0</v>
      </c>
      <c r="I281" s="53"/>
      <c r="J281" s="53"/>
    </row>
    <row r="282" spans="1:10" ht="13.8" hidden="1" outlineLevel="1" x14ac:dyDescent="0.25">
      <c r="C282" s="67" t="s">
        <v>685</v>
      </c>
      <c r="D282" s="50" t="s">
        <v>686</v>
      </c>
      <c r="E282" s="153"/>
      <c r="F282" s="153"/>
      <c r="G282" s="57"/>
      <c r="H282" s="38">
        <f t="shared" si="4"/>
        <v>0</v>
      </c>
      <c r="I282" s="53"/>
      <c r="J282" s="53"/>
    </row>
    <row r="283" spans="1:10" ht="13.8" hidden="1" collapsed="1" x14ac:dyDescent="0.25">
      <c r="A283" s="1">
        <v>6</v>
      </c>
      <c r="B283" s="2" t="s">
        <v>687</v>
      </c>
      <c r="C283" s="34" t="s">
        <v>688</v>
      </c>
      <c r="D283" s="50" t="s">
        <v>689</v>
      </c>
      <c r="E283" s="153"/>
      <c r="F283" s="153"/>
      <c r="G283" s="57"/>
      <c r="H283" s="38">
        <f t="shared" si="4"/>
        <v>0</v>
      </c>
      <c r="I283" s="53"/>
      <c r="J283" s="53"/>
    </row>
    <row r="284" spans="1:10" ht="13.8" hidden="1" x14ac:dyDescent="0.25">
      <c r="A284" s="1">
        <v>6</v>
      </c>
      <c r="B284" s="2" t="s">
        <v>690</v>
      </c>
      <c r="C284" s="34" t="s">
        <v>691</v>
      </c>
      <c r="D284" s="50" t="s">
        <v>692</v>
      </c>
      <c r="E284" s="145"/>
      <c r="F284" s="145"/>
      <c r="G284" s="48"/>
      <c r="H284" s="38">
        <f t="shared" si="4"/>
        <v>0</v>
      </c>
      <c r="I284" s="53"/>
      <c r="J284" s="53"/>
    </row>
    <row r="285" spans="1:10" ht="13.8" hidden="1" x14ac:dyDescent="0.25">
      <c r="A285" s="1">
        <v>6</v>
      </c>
      <c r="B285" s="2" t="s">
        <v>690</v>
      </c>
      <c r="C285" s="34" t="s">
        <v>691</v>
      </c>
      <c r="D285" s="50" t="s">
        <v>692</v>
      </c>
      <c r="E285" s="145"/>
      <c r="F285" s="145"/>
      <c r="G285" s="48"/>
      <c r="H285" s="38">
        <f t="shared" si="4"/>
        <v>0</v>
      </c>
      <c r="I285" s="53"/>
      <c r="J285" s="53"/>
    </row>
    <row r="286" spans="1:10" ht="13.8" hidden="1" x14ac:dyDescent="0.25">
      <c r="A286" s="1">
        <v>6</v>
      </c>
      <c r="B286" s="2" t="s">
        <v>690</v>
      </c>
      <c r="C286" s="34" t="s">
        <v>695</v>
      </c>
      <c r="D286" s="50" t="s">
        <v>696</v>
      </c>
      <c r="E286" s="153"/>
      <c r="F286" s="153"/>
      <c r="G286" s="57"/>
      <c r="H286" s="38">
        <f t="shared" si="4"/>
        <v>0</v>
      </c>
      <c r="I286" s="53"/>
      <c r="J286" s="53"/>
    </row>
    <row r="287" spans="1:10" ht="26.4" x14ac:dyDescent="0.25">
      <c r="A287" s="1">
        <v>6</v>
      </c>
      <c r="B287" s="2" t="s">
        <v>697</v>
      </c>
      <c r="C287" s="74" t="s">
        <v>698</v>
      </c>
      <c r="D287" s="71" t="s">
        <v>699</v>
      </c>
      <c r="E287" s="153"/>
      <c r="F287" s="153"/>
      <c r="G287" s="366">
        <f>+'[4]755 SINABI'!$D$256</f>
        <v>1786858.4999999998</v>
      </c>
      <c r="H287" s="344">
        <f t="shared" si="4"/>
        <v>1786858.4999999998</v>
      </c>
      <c r="I287" s="63" t="s">
        <v>1144</v>
      </c>
      <c r="J287" s="63"/>
    </row>
    <row r="288" spans="1:10" ht="26.4" x14ac:dyDescent="0.25">
      <c r="C288" s="74" t="s">
        <v>1145</v>
      </c>
      <c r="D288" s="46" t="s">
        <v>701</v>
      </c>
      <c r="E288" s="153"/>
      <c r="F288" s="153"/>
      <c r="G288" s="366">
        <f>+'[4]755 SINABI'!$D$257</f>
        <v>4039853.9999999995</v>
      </c>
      <c r="H288" s="344">
        <f t="shared" si="4"/>
        <v>4039853.9999999995</v>
      </c>
      <c r="I288" s="53" t="s">
        <v>1146</v>
      </c>
      <c r="J288" s="53"/>
    </row>
    <row r="289" spans="1:10" ht="52.8" x14ac:dyDescent="0.25">
      <c r="C289" s="74" t="s">
        <v>706</v>
      </c>
      <c r="D289" s="46" t="s">
        <v>701</v>
      </c>
      <c r="E289" s="153"/>
      <c r="F289" s="153"/>
      <c r="G289" s="366">
        <f>+'[4]755 SINABI'!$D$258</f>
        <v>7768949.9999999991</v>
      </c>
      <c r="H289" s="344">
        <f t="shared" si="4"/>
        <v>7768949.9999999991</v>
      </c>
      <c r="I289" s="63" t="s">
        <v>1147</v>
      </c>
      <c r="J289" s="63"/>
    </row>
    <row r="290" spans="1:10" ht="39.6" x14ac:dyDescent="0.25">
      <c r="C290" s="74" t="s">
        <v>707</v>
      </c>
      <c r="D290" s="46" t="s">
        <v>701</v>
      </c>
      <c r="E290" s="153"/>
      <c r="F290" s="153"/>
      <c r="G290" s="369">
        <f>+'[4]755 SINABI'!$D$259</f>
        <v>2589649.9999999995</v>
      </c>
      <c r="H290" s="344">
        <f>+E290+F290+G290</f>
        <v>2589649.9999999995</v>
      </c>
      <c r="I290" s="63" t="s">
        <v>1148</v>
      </c>
      <c r="J290" s="63"/>
    </row>
    <row r="291" spans="1:10" ht="13.8" hidden="1" x14ac:dyDescent="0.25">
      <c r="A291" s="1">
        <v>6</v>
      </c>
      <c r="B291" s="2" t="s">
        <v>697</v>
      </c>
      <c r="C291" s="34" t="s">
        <v>703</v>
      </c>
      <c r="D291" s="46" t="s">
        <v>701</v>
      </c>
      <c r="E291" s="153"/>
      <c r="F291" s="153"/>
      <c r="G291" s="57"/>
      <c r="H291" s="38">
        <f t="shared" si="4"/>
        <v>0</v>
      </c>
      <c r="I291" s="49"/>
      <c r="J291" s="49"/>
    </row>
    <row r="292" spans="1:10" ht="13.8" hidden="1" x14ac:dyDescent="0.25">
      <c r="A292" s="1">
        <v>6</v>
      </c>
      <c r="B292" s="2" t="s">
        <v>697</v>
      </c>
      <c r="C292" s="34" t="s">
        <v>704</v>
      </c>
      <c r="D292" s="46" t="s">
        <v>701</v>
      </c>
      <c r="E292" s="153"/>
      <c r="F292" s="153"/>
      <c r="G292" s="57"/>
      <c r="H292" s="38">
        <f t="shared" si="4"/>
        <v>0</v>
      </c>
      <c r="I292" s="49"/>
      <c r="J292" s="49"/>
    </row>
    <row r="293" spans="1:10" ht="26.4" x14ac:dyDescent="0.25">
      <c r="A293" s="1">
        <v>6</v>
      </c>
      <c r="B293" s="2" t="s">
        <v>697</v>
      </c>
      <c r="C293" s="74" t="s">
        <v>1149</v>
      </c>
      <c r="D293" s="46" t="s">
        <v>701</v>
      </c>
      <c r="E293" s="153"/>
      <c r="F293" s="153"/>
      <c r="G293" s="369">
        <f>+'[4]755 SINABI'!$D$260</f>
        <v>253785.69999999998</v>
      </c>
      <c r="H293" s="344">
        <f t="shared" si="4"/>
        <v>253785.69999999998</v>
      </c>
      <c r="I293" s="72" t="s">
        <v>1150</v>
      </c>
      <c r="J293" s="72"/>
    </row>
    <row r="294" spans="1:10" ht="27" thickBot="1" x14ac:dyDescent="0.3">
      <c r="A294" s="1">
        <v>6</v>
      </c>
      <c r="B294" s="2" t="s">
        <v>697</v>
      </c>
      <c r="C294" s="74" t="s">
        <v>1151</v>
      </c>
      <c r="D294" s="46" t="s">
        <v>701</v>
      </c>
      <c r="E294" s="153"/>
      <c r="F294" s="153"/>
      <c r="G294" s="369">
        <f>+'[4]755 SINABI'!$D$261</f>
        <v>430917.75999999995</v>
      </c>
      <c r="H294" s="344">
        <f t="shared" si="4"/>
        <v>430917.75999999995</v>
      </c>
      <c r="I294" s="72" t="s">
        <v>1152</v>
      </c>
      <c r="J294" s="72"/>
    </row>
    <row r="295" spans="1:10" ht="14.4" hidden="1" thickBot="1" x14ac:dyDescent="0.3">
      <c r="A295" s="1">
        <v>7</v>
      </c>
      <c r="B295" s="2" t="s">
        <v>708</v>
      </c>
      <c r="C295" s="74" t="s">
        <v>709</v>
      </c>
      <c r="D295" s="46" t="s">
        <v>710</v>
      </c>
      <c r="E295" s="153"/>
      <c r="F295" s="153"/>
      <c r="G295" s="57"/>
      <c r="H295" s="38">
        <f t="shared" si="4"/>
        <v>0</v>
      </c>
      <c r="I295" s="49"/>
      <c r="J295" s="49"/>
    </row>
    <row r="296" spans="1:10" ht="14.4" hidden="1" thickBot="1" x14ac:dyDescent="0.3">
      <c r="A296" s="1">
        <v>7</v>
      </c>
      <c r="B296" s="2" t="s">
        <v>708</v>
      </c>
      <c r="C296" s="74" t="s">
        <v>711</v>
      </c>
      <c r="D296" s="46" t="s">
        <v>712</v>
      </c>
      <c r="E296" s="142"/>
      <c r="F296" s="142"/>
      <c r="G296" s="48"/>
      <c r="H296" s="38">
        <f t="shared" si="4"/>
        <v>0</v>
      </c>
      <c r="I296" s="49"/>
      <c r="J296" s="49"/>
    </row>
    <row r="297" spans="1:10" ht="14.4" hidden="1" thickBot="1" x14ac:dyDescent="0.3">
      <c r="A297" s="1">
        <v>7</v>
      </c>
      <c r="B297" s="2" t="s">
        <v>708</v>
      </c>
      <c r="C297" s="74" t="s">
        <v>713</v>
      </c>
      <c r="D297" s="46" t="s">
        <v>714</v>
      </c>
      <c r="E297" s="142"/>
      <c r="F297" s="142"/>
      <c r="G297" s="48"/>
      <c r="H297" s="38">
        <f t="shared" si="4"/>
        <v>0</v>
      </c>
      <c r="I297" s="49"/>
      <c r="J297" s="49"/>
    </row>
    <row r="298" spans="1:10" ht="14.4" hidden="1" thickBot="1" x14ac:dyDescent="0.3">
      <c r="A298" s="1">
        <v>7</v>
      </c>
      <c r="B298" s="2" t="s">
        <v>715</v>
      </c>
      <c r="C298" s="74" t="s">
        <v>716</v>
      </c>
      <c r="D298" s="46" t="s">
        <v>717</v>
      </c>
      <c r="E298" s="139"/>
      <c r="F298" s="139"/>
      <c r="G298" s="48"/>
      <c r="H298" s="38">
        <f t="shared" si="4"/>
        <v>0</v>
      </c>
      <c r="I298" s="49"/>
      <c r="J298" s="49"/>
    </row>
    <row r="299" spans="1:10" ht="14.4" hidden="1" thickBot="1" x14ac:dyDescent="0.3">
      <c r="A299" s="1">
        <v>7</v>
      </c>
      <c r="B299" s="2" t="s">
        <v>718</v>
      </c>
      <c r="C299" s="74" t="s">
        <v>719</v>
      </c>
      <c r="D299" s="46" t="s">
        <v>720</v>
      </c>
      <c r="E299" s="139"/>
      <c r="F299" s="139"/>
      <c r="G299" s="48"/>
      <c r="H299" s="38">
        <f t="shared" si="4"/>
        <v>0</v>
      </c>
      <c r="I299" s="49"/>
      <c r="J299" s="49"/>
    </row>
    <row r="300" spans="1:10" ht="14.4" hidden="1" thickBot="1" x14ac:dyDescent="0.3">
      <c r="A300" s="1">
        <v>7</v>
      </c>
      <c r="B300" s="2" t="s">
        <v>718</v>
      </c>
      <c r="C300" s="74" t="s">
        <v>721</v>
      </c>
      <c r="D300" s="46" t="s">
        <v>722</v>
      </c>
      <c r="E300" s="139"/>
      <c r="F300" s="139"/>
      <c r="G300" s="48"/>
      <c r="H300" s="38">
        <f t="shared" si="4"/>
        <v>0</v>
      </c>
      <c r="I300" s="49"/>
      <c r="J300" s="49"/>
    </row>
    <row r="301" spans="1:10" ht="14.4" hidden="1" thickBot="1" x14ac:dyDescent="0.3">
      <c r="A301" s="1">
        <v>8</v>
      </c>
      <c r="B301" s="2" t="s">
        <v>723</v>
      </c>
      <c r="C301" s="74" t="s">
        <v>724</v>
      </c>
      <c r="D301" s="46" t="s">
        <v>725</v>
      </c>
      <c r="E301" s="139"/>
      <c r="F301" s="139"/>
      <c r="G301" s="48"/>
      <c r="H301" s="38">
        <f t="shared" si="4"/>
        <v>0</v>
      </c>
      <c r="I301" s="49"/>
      <c r="J301" s="49"/>
    </row>
    <row r="302" spans="1:10" ht="14.4" hidden="1" thickBot="1" x14ac:dyDescent="0.3">
      <c r="A302" s="1">
        <v>8</v>
      </c>
      <c r="B302" s="2" t="s">
        <v>723</v>
      </c>
      <c r="C302" s="74" t="s">
        <v>726</v>
      </c>
      <c r="D302" s="46" t="s">
        <v>727</v>
      </c>
      <c r="E302" s="139"/>
      <c r="F302" s="139"/>
      <c r="G302" s="48"/>
      <c r="H302" s="38">
        <f t="shared" si="4"/>
        <v>0</v>
      </c>
      <c r="I302" s="49"/>
      <c r="J302" s="49"/>
    </row>
    <row r="303" spans="1:10" ht="14.4" hidden="1" thickBot="1" x14ac:dyDescent="0.3">
      <c r="A303" s="1">
        <v>8</v>
      </c>
      <c r="B303" s="2" t="s">
        <v>723</v>
      </c>
      <c r="C303" s="74" t="s">
        <v>728</v>
      </c>
      <c r="D303" s="46" t="s">
        <v>729</v>
      </c>
      <c r="E303" s="139"/>
      <c r="F303" s="139"/>
      <c r="G303" s="48"/>
      <c r="H303" s="38">
        <f t="shared" si="4"/>
        <v>0</v>
      </c>
      <c r="I303" s="49"/>
      <c r="J303" s="49"/>
    </row>
    <row r="304" spans="1:10" ht="14.4" hidden="1" thickBot="1" x14ac:dyDescent="0.3">
      <c r="A304" s="1">
        <v>8</v>
      </c>
      <c r="B304" s="2" t="s">
        <v>723</v>
      </c>
      <c r="C304" s="74" t="s">
        <v>730</v>
      </c>
      <c r="D304" s="46" t="s">
        <v>731</v>
      </c>
      <c r="E304" s="139"/>
      <c r="F304" s="139"/>
      <c r="G304" s="48"/>
      <c r="H304" s="38">
        <f t="shared" si="4"/>
        <v>0</v>
      </c>
      <c r="I304" s="49"/>
      <c r="J304" s="49"/>
    </row>
    <row r="305" spans="1:10" ht="14.4" hidden="1" thickBot="1" x14ac:dyDescent="0.3">
      <c r="A305" s="1">
        <v>8</v>
      </c>
      <c r="B305" s="2" t="s">
        <v>732</v>
      </c>
      <c r="C305" s="74" t="s">
        <v>733</v>
      </c>
      <c r="D305" s="46" t="s">
        <v>734</v>
      </c>
      <c r="E305" s="139"/>
      <c r="F305" s="139"/>
      <c r="G305" s="48"/>
      <c r="H305" s="38">
        <f t="shared" si="4"/>
        <v>0</v>
      </c>
      <c r="I305" s="49"/>
      <c r="J305" s="49"/>
    </row>
    <row r="306" spans="1:10" ht="14.4" hidden="1" thickBot="1" x14ac:dyDescent="0.3">
      <c r="A306" s="1">
        <v>8</v>
      </c>
      <c r="B306" s="2" t="s">
        <v>732</v>
      </c>
      <c r="C306" s="74" t="s">
        <v>735</v>
      </c>
      <c r="D306" s="46" t="s">
        <v>736</v>
      </c>
      <c r="E306" s="139"/>
      <c r="F306" s="139"/>
      <c r="G306" s="48"/>
      <c r="H306" s="38">
        <f t="shared" si="4"/>
        <v>0</v>
      </c>
      <c r="I306" s="49"/>
      <c r="J306" s="49"/>
    </row>
    <row r="307" spans="1:10" ht="14.4" hidden="1" thickBot="1" x14ac:dyDescent="0.3">
      <c r="A307" s="1">
        <v>8</v>
      </c>
      <c r="B307" s="2" t="s">
        <v>732</v>
      </c>
      <c r="C307" s="74" t="s">
        <v>737</v>
      </c>
      <c r="D307" s="46" t="s">
        <v>738</v>
      </c>
      <c r="E307" s="139"/>
      <c r="F307" s="139"/>
      <c r="G307" s="48"/>
      <c r="H307" s="38">
        <f t="shared" si="4"/>
        <v>0</v>
      </c>
      <c r="I307" s="49"/>
      <c r="J307" s="49"/>
    </row>
    <row r="308" spans="1:10" ht="14.4" hidden="1" thickBot="1" x14ac:dyDescent="0.3">
      <c r="A308" s="1">
        <v>8</v>
      </c>
      <c r="B308" s="2" t="s">
        <v>732</v>
      </c>
      <c r="C308" s="74" t="s">
        <v>739</v>
      </c>
      <c r="D308" s="46" t="s">
        <v>740</v>
      </c>
      <c r="E308" s="139"/>
      <c r="F308" s="139"/>
      <c r="G308" s="48"/>
      <c r="H308" s="38">
        <f t="shared" si="4"/>
        <v>0</v>
      </c>
      <c r="I308" s="49"/>
      <c r="J308" s="49"/>
    </row>
    <row r="309" spans="1:10" ht="14.4" hidden="1" thickBot="1" x14ac:dyDescent="0.3">
      <c r="A309" s="1">
        <v>8</v>
      </c>
      <c r="B309" s="2" t="s">
        <v>732</v>
      </c>
      <c r="C309" s="74" t="s">
        <v>741</v>
      </c>
      <c r="D309" s="46" t="s">
        <v>742</v>
      </c>
      <c r="E309" s="139"/>
      <c r="F309" s="139"/>
      <c r="G309" s="48"/>
      <c r="H309" s="38">
        <f t="shared" si="4"/>
        <v>0</v>
      </c>
      <c r="I309" s="49"/>
      <c r="J309" s="49"/>
    </row>
    <row r="310" spans="1:10" ht="14.4" hidden="1" thickBot="1" x14ac:dyDescent="0.3">
      <c r="A310" s="1">
        <v>8</v>
      </c>
      <c r="B310" s="2" t="s">
        <v>732</v>
      </c>
      <c r="C310" s="74" t="s">
        <v>743</v>
      </c>
      <c r="D310" s="46" t="s">
        <v>744</v>
      </c>
      <c r="E310" s="139"/>
      <c r="F310" s="139"/>
      <c r="G310" s="48"/>
      <c r="H310" s="38">
        <f t="shared" si="4"/>
        <v>0</v>
      </c>
      <c r="I310" s="49"/>
      <c r="J310" s="49"/>
    </row>
    <row r="311" spans="1:10" ht="14.4" hidden="1" thickBot="1" x14ac:dyDescent="0.3">
      <c r="A311" s="1">
        <v>8</v>
      </c>
      <c r="B311" s="2" t="s">
        <v>732</v>
      </c>
      <c r="C311" s="74" t="s">
        <v>745</v>
      </c>
      <c r="D311" s="46" t="s">
        <v>746</v>
      </c>
      <c r="E311" s="139"/>
      <c r="F311" s="139"/>
      <c r="G311" s="48"/>
      <c r="H311" s="38">
        <f t="shared" si="4"/>
        <v>0</v>
      </c>
      <c r="I311" s="49"/>
      <c r="J311" s="49"/>
    </row>
    <row r="312" spans="1:10" ht="14.4" hidden="1" thickBot="1" x14ac:dyDescent="0.3">
      <c r="A312" s="1">
        <v>8</v>
      </c>
      <c r="B312" s="2" t="s">
        <v>732</v>
      </c>
      <c r="C312" s="74" t="s">
        <v>747</v>
      </c>
      <c r="D312" s="46" t="s">
        <v>748</v>
      </c>
      <c r="E312" s="139"/>
      <c r="F312" s="139"/>
      <c r="G312" s="48"/>
      <c r="H312" s="38">
        <f t="shared" si="4"/>
        <v>0</v>
      </c>
      <c r="I312" s="49"/>
      <c r="J312" s="49"/>
    </row>
    <row r="313" spans="1:10" ht="14.4" hidden="1" thickBot="1" x14ac:dyDescent="0.3">
      <c r="A313" s="1">
        <v>9</v>
      </c>
      <c r="B313" s="2" t="s">
        <v>749</v>
      </c>
      <c r="C313" s="74" t="s">
        <v>750</v>
      </c>
      <c r="D313" s="46" t="s">
        <v>751</v>
      </c>
      <c r="E313" s="139"/>
      <c r="F313" s="139"/>
      <c r="G313" s="48"/>
      <c r="H313" s="38">
        <f t="shared" si="4"/>
        <v>0</v>
      </c>
      <c r="I313" s="49"/>
      <c r="J313" s="49"/>
    </row>
    <row r="314" spans="1:10" ht="14.4" hidden="1" thickBot="1" x14ac:dyDescent="0.3">
      <c r="A314" s="1">
        <v>9</v>
      </c>
      <c r="B314" s="2" t="s">
        <v>752</v>
      </c>
      <c r="C314" s="74" t="s">
        <v>753</v>
      </c>
      <c r="D314" s="46" t="s">
        <v>754</v>
      </c>
      <c r="E314" s="139"/>
      <c r="F314" s="139"/>
      <c r="G314" s="48"/>
      <c r="H314" s="38">
        <f t="shared" si="4"/>
        <v>0</v>
      </c>
      <c r="I314" s="49"/>
      <c r="J314" s="49"/>
    </row>
    <row r="315" spans="1:10" ht="14.1" hidden="1" customHeight="1" thickBot="1" x14ac:dyDescent="0.3">
      <c r="A315" s="1">
        <v>9</v>
      </c>
      <c r="B315" s="2" t="s">
        <v>752</v>
      </c>
      <c r="C315" s="75" t="s">
        <v>755</v>
      </c>
      <c r="D315" s="76" t="s">
        <v>756</v>
      </c>
      <c r="E315" s="161"/>
      <c r="F315" s="161"/>
      <c r="G315" s="78"/>
      <c r="H315" s="79">
        <f t="shared" si="4"/>
        <v>0</v>
      </c>
      <c r="I315" s="80"/>
      <c r="J315" s="80"/>
    </row>
    <row r="316" spans="1:10" s="89" customFormat="1" ht="18" customHeight="1" thickBot="1" x14ac:dyDescent="0.3">
      <c r="A316" s="81"/>
      <c r="B316" s="81"/>
      <c r="C316" s="805" t="s">
        <v>15</v>
      </c>
      <c r="D316" s="806"/>
      <c r="E316" s="82">
        <f>+SUM(E6:E315)</f>
        <v>0</v>
      </c>
      <c r="F316" s="82">
        <f>+SUM(F6:F315)</f>
        <v>0</v>
      </c>
      <c r="G316" s="353">
        <f>SUBTOTAL(9,G6:G294)</f>
        <v>3138231572.9999995</v>
      </c>
      <c r="H316" s="354">
        <f>SUBTOTAL(9,H6:H315)</f>
        <v>3138231572.9999995</v>
      </c>
      <c r="I316" s="86"/>
      <c r="J316" s="86"/>
    </row>
    <row r="317" spans="1:10" x14ac:dyDescent="0.25">
      <c r="D317" s="8"/>
      <c r="E317" s="166"/>
      <c r="F317" s="166"/>
      <c r="G317" s="372"/>
      <c r="H317" s="373"/>
      <c r="I317" s="93"/>
      <c r="J317" s="93"/>
    </row>
    <row r="318" spans="1:10" ht="13.8" thickBot="1" x14ac:dyDescent="0.3">
      <c r="D318" s="95"/>
      <c r="E318" s="166"/>
      <c r="F318" s="166"/>
      <c r="G318" s="372"/>
      <c r="H318" s="373"/>
      <c r="I318" s="93"/>
      <c r="J318" s="93"/>
    </row>
    <row r="319" spans="1:10" ht="28.2" thickBot="1" x14ac:dyDescent="0.3">
      <c r="D319" s="96" t="s">
        <v>757</v>
      </c>
      <c r="E319" s="167" t="s">
        <v>758</v>
      </c>
      <c r="F319" s="168" t="s">
        <v>759</v>
      </c>
      <c r="G319" s="374" t="s">
        <v>760</v>
      </c>
      <c r="H319" s="374" t="str">
        <f>+F5</f>
        <v>LEY DE SALVAMENTO</v>
      </c>
      <c r="I319" s="21" t="s">
        <v>14</v>
      </c>
      <c r="J319" s="98" t="s">
        <v>15</v>
      </c>
    </row>
    <row r="320" spans="1:10" ht="13.8" x14ac:dyDescent="0.25">
      <c r="D320" s="99" t="s">
        <v>761</v>
      </c>
      <c r="E320" s="169" t="s">
        <v>762</v>
      </c>
      <c r="F320" s="170" t="s">
        <v>763</v>
      </c>
      <c r="G320" s="375">
        <f>SUM(E6:E19)</f>
        <v>0</v>
      </c>
      <c r="H320" s="375">
        <f>SUM(F6:F19)</f>
        <v>0</v>
      </c>
      <c r="I320" s="343">
        <f>SUM(G6:G19)</f>
        <v>2650959564</v>
      </c>
      <c r="J320" s="344">
        <f t="shared" ref="J320:J328" si="5">+SUM(G320:I320)</f>
        <v>2650959564</v>
      </c>
    </row>
    <row r="321" spans="1:10" ht="13.8" x14ac:dyDescent="0.25">
      <c r="D321" s="105" t="s">
        <v>764</v>
      </c>
      <c r="E321" s="172" t="s">
        <v>762</v>
      </c>
      <c r="F321" s="173" t="s">
        <v>763</v>
      </c>
      <c r="G321" s="378">
        <f>SUM(E20:E72)</f>
        <v>0</v>
      </c>
      <c r="H321" s="378">
        <f>SUM(F20:F72)</f>
        <v>0</v>
      </c>
      <c r="I321" s="348">
        <f>SUM(G20:G72)</f>
        <v>300898692.39999998</v>
      </c>
      <c r="J321" s="349">
        <f t="shared" si="5"/>
        <v>300898692.39999998</v>
      </c>
    </row>
    <row r="322" spans="1:10" ht="13.8" x14ac:dyDescent="0.25">
      <c r="D322" s="105" t="s">
        <v>765</v>
      </c>
      <c r="E322" s="172" t="s">
        <v>762</v>
      </c>
      <c r="F322" s="173" t="s">
        <v>763</v>
      </c>
      <c r="G322" s="378">
        <f>SUM(E73:E102)</f>
        <v>0</v>
      </c>
      <c r="H322" s="378">
        <f>SUM(F73:F102)</f>
        <v>0</v>
      </c>
      <c r="I322" s="348">
        <f>SUM(G73:G102)</f>
        <v>1447385.64</v>
      </c>
      <c r="J322" s="349">
        <f t="shared" si="5"/>
        <v>1447385.64</v>
      </c>
    </row>
    <row r="323" spans="1:10" ht="13.8" x14ac:dyDescent="0.25">
      <c r="D323" s="105" t="s">
        <v>766</v>
      </c>
      <c r="E323" s="172" t="s">
        <v>762</v>
      </c>
      <c r="F323" s="173" t="s">
        <v>763</v>
      </c>
      <c r="G323" s="378">
        <f>SUM(E103:E121)</f>
        <v>0</v>
      </c>
      <c r="H323" s="378">
        <f>SUM(F103:F121)</f>
        <v>0</v>
      </c>
      <c r="I323" s="348">
        <f>SUM(G103:G121)</f>
        <v>0</v>
      </c>
      <c r="J323" s="349">
        <f t="shared" si="5"/>
        <v>0</v>
      </c>
    </row>
    <row r="324" spans="1:10" ht="13.8" x14ac:dyDescent="0.25">
      <c r="D324" s="105" t="s">
        <v>767</v>
      </c>
      <c r="E324" s="172" t="s">
        <v>762</v>
      </c>
      <c r="F324" s="173" t="s">
        <v>763</v>
      </c>
      <c r="G324" s="378">
        <f>SUM(E122:E139)</f>
        <v>0</v>
      </c>
      <c r="H324" s="378">
        <f>SUM(F122:F139)</f>
        <v>0</v>
      </c>
      <c r="I324" s="348">
        <f>SUM(G122:G139)</f>
        <v>0</v>
      </c>
      <c r="J324" s="349">
        <f t="shared" si="5"/>
        <v>0</v>
      </c>
    </row>
    <row r="325" spans="1:10" ht="13.8" x14ac:dyDescent="0.25">
      <c r="D325" s="105" t="s">
        <v>768</v>
      </c>
      <c r="E325" s="172" t="s">
        <v>769</v>
      </c>
      <c r="F325" s="173" t="s">
        <v>770</v>
      </c>
      <c r="G325" s="378">
        <f>SUM(E140:E162)</f>
        <v>0</v>
      </c>
      <c r="H325" s="378">
        <f>SUM(F140:F162)</f>
        <v>0</v>
      </c>
      <c r="I325" s="348">
        <f>SUM(G140:G162)</f>
        <v>100000000</v>
      </c>
      <c r="J325" s="349">
        <f t="shared" si="5"/>
        <v>100000000</v>
      </c>
    </row>
    <row r="326" spans="1:10" ht="13.8" x14ac:dyDescent="0.25">
      <c r="D326" s="105" t="s">
        <v>771</v>
      </c>
      <c r="E326" s="172" t="s">
        <v>762</v>
      </c>
      <c r="F326" s="173" t="s">
        <v>763</v>
      </c>
      <c r="G326" s="378">
        <f>SUM(E163:E294)</f>
        <v>0</v>
      </c>
      <c r="H326" s="378">
        <f>SUM(F163:F294)</f>
        <v>0</v>
      </c>
      <c r="I326" s="348">
        <f>SUM(G163:G294)</f>
        <v>84925930.960000008</v>
      </c>
      <c r="J326" s="349">
        <f t="shared" si="5"/>
        <v>84925930.960000008</v>
      </c>
    </row>
    <row r="327" spans="1:10" ht="14.4" thickBot="1" x14ac:dyDescent="0.3">
      <c r="D327" s="109" t="s">
        <v>772</v>
      </c>
      <c r="E327" s="175" t="s">
        <v>769</v>
      </c>
      <c r="F327" s="176" t="s">
        <v>770</v>
      </c>
      <c r="G327" s="379">
        <f>SUM(E295:E300)</f>
        <v>0</v>
      </c>
      <c r="H327" s="379">
        <f t="shared" ref="H327:I327" si="6">SUM(F295:F300)</f>
        <v>0</v>
      </c>
      <c r="I327" s="351">
        <f t="shared" si="6"/>
        <v>0</v>
      </c>
      <c r="J327" s="352">
        <f t="shared" si="5"/>
        <v>0</v>
      </c>
    </row>
    <row r="328" spans="1:10" s="89" customFormat="1" ht="20.100000000000001" customHeight="1" thickBot="1" x14ac:dyDescent="0.3">
      <c r="A328" s="81"/>
      <c r="B328" s="81"/>
      <c r="C328" s="113"/>
      <c r="D328" s="807" t="s">
        <v>773</v>
      </c>
      <c r="E328" s="808"/>
      <c r="F328" s="808"/>
      <c r="G328" s="380">
        <f>SUM(G320:G327)</f>
        <v>0</v>
      </c>
      <c r="H328" s="380">
        <f t="shared" ref="H328" si="7">SUM(H320:H327)</f>
        <v>0</v>
      </c>
      <c r="I328" s="353">
        <f>SUM(I320:I327)</f>
        <v>3138231573</v>
      </c>
      <c r="J328" s="354">
        <f t="shared" si="5"/>
        <v>3138231573</v>
      </c>
    </row>
    <row r="329" spans="1:10" x14ac:dyDescent="0.25">
      <c r="D329" s="8"/>
      <c r="H329" s="373"/>
      <c r="I329" s="93"/>
      <c r="J329" s="93"/>
    </row>
    <row r="330" spans="1:10" x14ac:dyDescent="0.25">
      <c r="D330" s="8"/>
      <c r="E330" s="8"/>
      <c r="F330" s="8"/>
      <c r="G330" s="372"/>
      <c r="H330" s="373"/>
      <c r="I330" s="93"/>
      <c r="J330" s="93"/>
    </row>
    <row r="331" spans="1:10" s="119" customFormat="1" x14ac:dyDescent="0.25">
      <c r="A331" s="117"/>
      <c r="B331" s="117"/>
      <c r="C331" s="118"/>
      <c r="F331" s="119" t="s">
        <v>774</v>
      </c>
      <c r="G331" s="382">
        <f>+E316-G328</f>
        <v>0</v>
      </c>
      <c r="H331" s="382">
        <f t="shared" ref="H331:I331" si="8">+F316-H328</f>
        <v>0</v>
      </c>
      <c r="I331" s="121">
        <f t="shared" si="8"/>
        <v>0</v>
      </c>
      <c r="J331" s="121"/>
    </row>
    <row r="332" spans="1:10" x14ac:dyDescent="0.25">
      <c r="D332" s="8"/>
      <c r="E332" s="8"/>
      <c r="F332" s="8"/>
      <c r="G332" s="372"/>
      <c r="H332" s="373"/>
      <c r="I332" s="93"/>
      <c r="J332" s="93"/>
    </row>
    <row r="333" spans="1:10" x14ac:dyDescent="0.25">
      <c r="D333" s="8"/>
      <c r="E333" s="8"/>
      <c r="F333" s="8"/>
      <c r="G333" s="372"/>
      <c r="H333" s="373"/>
      <c r="I333" s="93"/>
      <c r="J333" s="93"/>
    </row>
    <row r="334" spans="1:10" x14ac:dyDescent="0.25">
      <c r="D334" s="8"/>
      <c r="E334" s="8"/>
      <c r="F334" s="8"/>
      <c r="G334" s="372"/>
      <c r="H334" s="373"/>
      <c r="I334" s="93"/>
      <c r="J334" s="93"/>
    </row>
    <row r="335" spans="1:10" x14ac:dyDescent="0.25">
      <c r="D335" s="8"/>
      <c r="E335" s="8"/>
      <c r="F335" s="8"/>
      <c r="G335" s="372"/>
      <c r="H335" s="373"/>
      <c r="I335" s="93"/>
      <c r="J335" s="93"/>
    </row>
    <row r="336" spans="1:10" x14ac:dyDescent="0.25">
      <c r="D336" s="8"/>
      <c r="E336" s="8"/>
      <c r="F336" s="8"/>
      <c r="G336" s="372"/>
      <c r="H336" s="373"/>
      <c r="I336" s="93"/>
      <c r="J336" s="93"/>
    </row>
    <row r="337" spans="4:10" x14ac:dyDescent="0.25">
      <c r="D337" s="8"/>
      <c r="E337" s="8"/>
      <c r="F337" s="8"/>
      <c r="G337" s="372"/>
      <c r="H337" s="373"/>
      <c r="I337" s="93"/>
      <c r="J337" s="93"/>
    </row>
    <row r="338" spans="4:10" x14ac:dyDescent="0.25">
      <c r="D338" s="8"/>
      <c r="E338" s="8"/>
      <c r="F338" s="8"/>
      <c r="G338" s="372"/>
      <c r="H338" s="373"/>
      <c r="I338" s="93"/>
      <c r="J338" s="93"/>
    </row>
    <row r="339" spans="4:10" x14ac:dyDescent="0.25">
      <c r="D339" s="8"/>
      <c r="E339" s="8"/>
      <c r="F339" s="8"/>
      <c r="G339" s="372"/>
      <c r="H339" s="373"/>
      <c r="I339" s="93"/>
      <c r="J339" s="93"/>
    </row>
    <row r="340" spans="4:10" x14ac:dyDescent="0.25">
      <c r="D340" s="8"/>
      <c r="E340" s="8"/>
      <c r="F340" s="8"/>
      <c r="G340" s="372"/>
      <c r="H340" s="373"/>
      <c r="I340" s="93"/>
      <c r="J340" s="93"/>
    </row>
    <row r="341" spans="4:10" x14ac:dyDescent="0.25">
      <c r="D341" s="8"/>
      <c r="E341" s="8"/>
      <c r="F341" s="8"/>
      <c r="G341" s="372"/>
      <c r="H341" s="373"/>
      <c r="I341" s="93"/>
      <c r="J341" s="93"/>
    </row>
    <row r="342" spans="4:10" x14ac:dyDescent="0.25">
      <c r="D342" s="8"/>
      <c r="E342" s="8"/>
      <c r="F342" s="8"/>
      <c r="G342" s="372"/>
      <c r="H342" s="373"/>
      <c r="I342" s="93"/>
      <c r="J342" s="93"/>
    </row>
    <row r="343" spans="4:10" x14ac:dyDescent="0.25">
      <c r="D343" s="8"/>
      <c r="E343" s="8"/>
      <c r="F343" s="8"/>
      <c r="G343" s="372"/>
      <c r="H343" s="373"/>
      <c r="I343" s="93"/>
      <c r="J343" s="93"/>
    </row>
    <row r="344" spans="4:10" x14ac:dyDescent="0.25">
      <c r="D344" s="8"/>
      <c r="E344" s="8"/>
      <c r="F344" s="8"/>
      <c r="G344" s="372"/>
      <c r="H344" s="373"/>
      <c r="I344" s="93"/>
      <c r="J344" s="93"/>
    </row>
    <row r="345" spans="4:10" x14ac:dyDescent="0.25">
      <c r="D345" s="8"/>
      <c r="E345" s="8"/>
      <c r="F345" s="8"/>
      <c r="G345" s="372"/>
      <c r="H345" s="373"/>
      <c r="I345" s="93"/>
      <c r="J345" s="93"/>
    </row>
    <row r="346" spans="4:10" x14ac:dyDescent="0.25">
      <c r="D346" s="8"/>
      <c r="E346" s="8"/>
      <c r="F346" s="8"/>
      <c r="G346" s="372"/>
      <c r="H346" s="373"/>
      <c r="I346" s="93"/>
      <c r="J346" s="93"/>
    </row>
    <row r="347" spans="4:10" x14ac:dyDescent="0.25">
      <c r="D347" s="8"/>
      <c r="E347" s="8"/>
      <c r="F347" s="8"/>
      <c r="G347" s="372"/>
      <c r="H347" s="373"/>
      <c r="I347" s="93"/>
      <c r="J347" s="93"/>
    </row>
    <row r="348" spans="4:10" x14ac:dyDescent="0.25">
      <c r="D348" s="8"/>
      <c r="E348" s="8"/>
      <c r="F348" s="8"/>
      <c r="G348" s="372"/>
      <c r="H348" s="373"/>
      <c r="I348" s="93"/>
      <c r="J348" s="93"/>
    </row>
    <row r="349" spans="4:10" x14ac:dyDescent="0.25">
      <c r="D349" s="8"/>
      <c r="E349" s="8"/>
      <c r="F349" s="8"/>
      <c r="G349" s="372"/>
      <c r="H349" s="373"/>
      <c r="I349" s="93"/>
      <c r="J349" s="93"/>
    </row>
    <row r="350" spans="4:10" x14ac:dyDescent="0.25">
      <c r="D350" s="8"/>
      <c r="E350" s="8"/>
      <c r="F350" s="8"/>
      <c r="G350" s="372"/>
      <c r="H350" s="373"/>
      <c r="I350" s="93"/>
      <c r="J350" s="93"/>
    </row>
    <row r="351" spans="4:10" x14ac:dyDescent="0.25">
      <c r="D351" s="8"/>
      <c r="E351" s="8"/>
      <c r="F351" s="8"/>
      <c r="G351" s="372"/>
      <c r="H351" s="373"/>
      <c r="I351" s="93"/>
      <c r="J351" s="93"/>
    </row>
    <row r="352" spans="4:10" x14ac:dyDescent="0.25">
      <c r="D352" s="8"/>
      <c r="E352" s="8"/>
      <c r="F352" s="8"/>
      <c r="G352" s="372"/>
      <c r="H352" s="373"/>
      <c r="I352" s="93"/>
      <c r="J352" s="93"/>
    </row>
    <row r="353" spans="4:10" x14ac:dyDescent="0.25">
      <c r="D353" s="8"/>
      <c r="E353" s="8"/>
      <c r="F353" s="8"/>
      <c r="G353" s="372"/>
      <c r="H353" s="373"/>
      <c r="I353" s="93"/>
      <c r="J353" s="93"/>
    </row>
    <row r="354" spans="4:10" x14ac:dyDescent="0.25">
      <c r="D354" s="8"/>
      <c r="E354" s="8"/>
      <c r="F354" s="8"/>
      <c r="G354" s="372"/>
      <c r="H354" s="373"/>
      <c r="I354" s="93"/>
      <c r="J354" s="93"/>
    </row>
    <row r="355" spans="4:10" x14ac:dyDescent="0.25">
      <c r="D355" s="8"/>
      <c r="E355" s="8"/>
      <c r="F355" s="8"/>
      <c r="G355" s="372"/>
      <c r="H355" s="373"/>
      <c r="I355" s="93"/>
      <c r="J355" s="93"/>
    </row>
    <row r="356" spans="4:10" x14ac:dyDescent="0.25">
      <c r="D356" s="8"/>
      <c r="E356" s="8"/>
      <c r="F356" s="8"/>
      <c r="G356" s="372"/>
      <c r="H356" s="373"/>
      <c r="I356" s="93"/>
      <c r="J356" s="93"/>
    </row>
    <row r="357" spans="4:10" x14ac:dyDescent="0.25">
      <c r="D357" s="8"/>
      <c r="E357" s="8"/>
      <c r="F357" s="8"/>
      <c r="G357" s="372"/>
      <c r="H357" s="373"/>
      <c r="I357" s="93"/>
      <c r="J357" s="93"/>
    </row>
    <row r="358" spans="4:10" x14ac:dyDescent="0.25">
      <c r="D358" s="8"/>
      <c r="E358" s="8"/>
      <c r="F358" s="8"/>
      <c r="G358" s="372"/>
      <c r="H358" s="373"/>
      <c r="I358" s="93"/>
      <c r="J358" s="93"/>
    </row>
    <row r="359" spans="4:10" x14ac:dyDescent="0.25">
      <c r="D359" s="8"/>
      <c r="E359" s="8"/>
      <c r="F359" s="8"/>
      <c r="G359" s="372"/>
      <c r="H359" s="373"/>
      <c r="I359" s="93"/>
      <c r="J359" s="93"/>
    </row>
    <row r="360" spans="4:10" x14ac:dyDescent="0.25">
      <c r="D360" s="8"/>
      <c r="E360" s="8"/>
      <c r="F360" s="8"/>
      <c r="G360" s="372"/>
      <c r="H360" s="373"/>
      <c r="I360" s="93"/>
      <c r="J360" s="93"/>
    </row>
    <row r="361" spans="4:10" x14ac:dyDescent="0.25">
      <c r="D361" s="8"/>
      <c r="E361" s="8"/>
      <c r="F361" s="8"/>
      <c r="G361" s="372"/>
      <c r="H361" s="373"/>
      <c r="I361" s="93"/>
      <c r="J361" s="93"/>
    </row>
    <row r="362" spans="4:10" x14ac:dyDescent="0.25">
      <c r="D362" s="8"/>
      <c r="E362" s="8"/>
      <c r="F362" s="8"/>
      <c r="G362" s="372"/>
      <c r="H362" s="373"/>
      <c r="I362" s="93"/>
      <c r="J362" s="93"/>
    </row>
    <row r="363" spans="4:10" x14ac:dyDescent="0.25">
      <c r="D363" s="8"/>
      <c r="E363" s="8"/>
      <c r="F363" s="8"/>
      <c r="G363" s="372"/>
      <c r="H363" s="373"/>
      <c r="I363" s="93"/>
      <c r="J363" s="93"/>
    </row>
    <row r="364" spans="4:10" x14ac:dyDescent="0.25">
      <c r="D364" s="8"/>
      <c r="E364" s="8"/>
      <c r="F364" s="8"/>
      <c r="G364" s="372"/>
      <c r="H364" s="373"/>
      <c r="I364" s="93"/>
      <c r="J364" s="93"/>
    </row>
    <row r="365" spans="4:10" x14ac:dyDescent="0.25">
      <c r="D365" s="8"/>
      <c r="E365" s="8"/>
      <c r="F365" s="8"/>
      <c r="G365" s="372"/>
      <c r="H365" s="373"/>
      <c r="I365" s="93"/>
      <c r="J365" s="93"/>
    </row>
    <row r="366" spans="4:10" x14ac:dyDescent="0.25">
      <c r="D366" s="8"/>
      <c r="E366" s="8"/>
      <c r="F366" s="8"/>
      <c r="G366" s="372"/>
      <c r="H366" s="373"/>
      <c r="I366" s="93"/>
      <c r="J366" s="93"/>
    </row>
    <row r="367" spans="4:10" x14ac:dyDescent="0.25">
      <c r="D367" s="8"/>
      <c r="E367" s="8"/>
      <c r="F367" s="8"/>
      <c r="G367" s="372"/>
      <c r="H367" s="373"/>
      <c r="I367" s="93"/>
      <c r="J367" s="93"/>
    </row>
    <row r="368" spans="4:10" x14ac:dyDescent="0.25">
      <c r="D368" s="8"/>
      <c r="E368" s="8"/>
      <c r="F368" s="8"/>
      <c r="G368" s="372"/>
      <c r="H368" s="373"/>
      <c r="I368" s="93"/>
      <c r="J368" s="93"/>
    </row>
    <row r="369" spans="4:10" x14ac:dyDescent="0.25">
      <c r="D369" s="8"/>
      <c r="E369" s="8"/>
      <c r="F369" s="8"/>
      <c r="G369" s="372"/>
      <c r="H369" s="373"/>
      <c r="I369" s="93"/>
      <c r="J369" s="93"/>
    </row>
    <row r="370" spans="4:10" x14ac:dyDescent="0.25">
      <c r="D370" s="8"/>
      <c r="E370" s="8"/>
      <c r="F370" s="8"/>
      <c r="G370" s="372"/>
      <c r="H370" s="373"/>
      <c r="I370" s="93"/>
      <c r="J370" s="93"/>
    </row>
    <row r="371" spans="4:10" x14ac:dyDescent="0.25">
      <c r="D371" s="8"/>
      <c r="E371" s="8"/>
      <c r="F371" s="8"/>
      <c r="G371" s="372"/>
      <c r="H371" s="373"/>
      <c r="I371" s="93"/>
      <c r="J371" s="93"/>
    </row>
    <row r="372" spans="4:10" x14ac:dyDescent="0.25">
      <c r="D372" s="8"/>
      <c r="E372" s="8"/>
      <c r="F372" s="8"/>
      <c r="G372" s="372"/>
      <c r="H372" s="373"/>
      <c r="I372" s="93"/>
      <c r="J372" s="93"/>
    </row>
    <row r="373" spans="4:10" x14ac:dyDescent="0.25">
      <c r="D373" s="8"/>
      <c r="E373" s="8"/>
      <c r="F373" s="8"/>
      <c r="G373" s="372"/>
      <c r="H373" s="373"/>
      <c r="I373" s="93"/>
      <c r="J373" s="93"/>
    </row>
  </sheetData>
  <protectedRanges>
    <protectedRange sqref="D2:E3" name="Rango1"/>
    <protectedRange sqref="E6:G167" name="Rango2"/>
    <protectedRange sqref="E169:G265" name="Rango3"/>
    <protectedRange sqref="E267:G269" name="Rango4"/>
    <protectedRange sqref="E271:G278" name="Rango5"/>
    <protectedRange sqref="E280:G315" name="Rango6"/>
    <protectedRange sqref="I6:J315" name="Rango7"/>
  </protectedRanges>
  <autoFilter ref="C5:J315" xr:uid="{00000000-0009-0000-0000-000001000000}">
    <filterColumn colId="5">
      <filters>
        <filter val="1 000 000,00"/>
        <filter val="1 379 980 792"/>
        <filter val="1 447 385,64"/>
        <filter val="1 786 859"/>
        <filter val="10 000 000"/>
        <filter val="10 345 032"/>
        <filter val="112 140 139"/>
        <filter val="15 208 503"/>
        <filter val="154 856 350"/>
        <filter val="174 979 780"/>
        <filter val="178 164 583,70"/>
        <filter val="191 383 079"/>
        <filter val="2 000 000"/>
        <filter val="2 589 650"/>
        <filter val="20 400 000"/>
        <filter val="222 769 110"/>
        <filter val="24 000"/>
        <filter val="24 791 497"/>
        <filter val="253 786"/>
        <filter val="261 900 000"/>
        <filter val="3 200 000"/>
        <filter val="3 600 000"/>
        <filter val="30 000 000"/>
        <filter val="31 035 094"/>
        <filter val="32 000 000"/>
        <filter val="32 483 399"/>
        <filter val="4 039 854"/>
        <filter val="42 392 679,70"/>
        <filter val="43 000 000"/>
        <filter val="43 900 000"/>
        <filter val="430 918"/>
        <filter val="5 172 516"/>
        <filter val="557 429,00"/>
        <filter val="560 000,00"/>
        <filter val="62 070 188"/>
        <filter val="7 768 950"/>
      </filters>
    </filterColumn>
  </autoFilter>
  <mergeCells count="5">
    <mergeCell ref="C316:D316"/>
    <mergeCell ref="D328:F328"/>
    <mergeCell ref="D2:E2"/>
    <mergeCell ref="D3:E3"/>
    <mergeCell ref="C4:I4"/>
  </mergeCells>
  <pageMargins left="0.31496062992125984" right="0.17" top="0.28999999999999998" bottom="0.19" header="0.31496062992125984" footer="0.17"/>
  <pageSetup scale="63" fitToHeight="0" orientation="portrait" r:id="rId1"/>
  <rowBreaks count="1" manualBreakCount="1">
    <brk id="96" min="2" max="7"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149E9-8C91-49AB-870D-675BA3804EE2}">
  <sheetPr filterMode="1">
    <tabColor theme="8" tint="-0.249977111117893"/>
  </sheetPr>
  <dimension ref="A2:CH370"/>
  <sheetViews>
    <sheetView showGridLines="0" topLeftCell="C1" zoomScale="80" zoomScaleNormal="80" zoomScaleSheetLayoutView="30" workbookViewId="0">
      <pane xSplit="2" ySplit="5" topLeftCell="G264" activePane="bottomRight" state="frozen"/>
      <selection pane="topRight" activeCell="E1" sqref="E1"/>
      <selection pane="bottomLeft" activeCell="C6" sqref="C6"/>
      <selection pane="bottomRight" activeCell="P319" sqref="P319"/>
    </sheetView>
  </sheetViews>
  <sheetFormatPr baseColWidth="10" defaultColWidth="11.44140625" defaultRowHeight="13.2" outlineLevelRow="1" x14ac:dyDescent="0.25"/>
  <cols>
    <col min="1" max="1" width="10.88671875" style="1" hidden="1" customWidth="1"/>
    <col min="2" max="2" width="9.44140625" style="2" hidden="1" customWidth="1"/>
    <col min="3" max="3" width="17" style="90" customWidth="1"/>
    <col min="4" max="4" width="45" style="123" customWidth="1"/>
    <col min="5" max="6" width="24.88671875" style="123" hidden="1" customWidth="1"/>
    <col min="7" max="7" width="25" style="116" customWidth="1"/>
    <col min="8" max="8" width="25" style="125" customWidth="1"/>
    <col min="9" max="9" width="52.5546875" style="126" customWidth="1"/>
    <col min="10" max="10" width="30.21875" style="126" customWidth="1"/>
    <col min="11" max="11" width="30.44140625" style="7" hidden="1" customWidth="1"/>
    <col min="12" max="12" width="28.44140625" style="7" hidden="1" customWidth="1"/>
    <col min="13" max="13" width="35.44140625" style="123" hidden="1" customWidth="1"/>
    <col min="14" max="14" width="30.44140625" style="8" hidden="1" customWidth="1"/>
    <col min="15" max="86" width="11.44140625" style="8"/>
    <col min="87" max="240" width="11.44140625" style="123"/>
    <col min="241" max="241" width="12.44140625" style="123" customWidth="1"/>
    <col min="242" max="242" width="43.5546875" style="123" customWidth="1"/>
    <col min="243" max="244" width="16.5546875" style="123" customWidth="1"/>
    <col min="245" max="245" width="17.5546875" style="123" customWidth="1"/>
    <col min="246" max="246" width="15.5546875" style="123" customWidth="1"/>
    <col min="247" max="247" width="17.5546875" style="123" customWidth="1"/>
    <col min="248" max="248" width="25.5546875" style="123" customWidth="1"/>
    <col min="249" max="249" width="16.88671875" style="123" customWidth="1"/>
    <col min="250" max="250" width="14.109375" style="123" customWidth="1"/>
    <col min="251" max="251" width="16.44140625" style="123" customWidth="1"/>
    <col min="252" max="252" width="15.5546875" style="123" customWidth="1"/>
    <col min="253" max="496" width="11.44140625" style="123"/>
    <col min="497" max="497" width="12.44140625" style="123" customWidth="1"/>
    <col min="498" max="498" width="43.5546875" style="123" customWidth="1"/>
    <col min="499" max="500" width="16.5546875" style="123" customWidth="1"/>
    <col min="501" max="501" width="17.5546875" style="123" customWidth="1"/>
    <col min="502" max="502" width="15.5546875" style="123" customWidth="1"/>
    <col min="503" max="503" width="17.5546875" style="123" customWidth="1"/>
    <col min="504" max="504" width="25.5546875" style="123" customWidth="1"/>
    <col min="505" max="505" width="16.88671875" style="123" customWidth="1"/>
    <col min="506" max="506" width="14.109375" style="123" customWidth="1"/>
    <col min="507" max="507" width="16.44140625" style="123" customWidth="1"/>
    <col min="508" max="508" width="15.5546875" style="123" customWidth="1"/>
    <col min="509" max="752" width="11.44140625" style="123"/>
    <col min="753" max="753" width="12.44140625" style="123" customWidth="1"/>
    <col min="754" max="754" width="43.5546875" style="123" customWidth="1"/>
    <col min="755" max="756" width="16.5546875" style="123" customWidth="1"/>
    <col min="757" max="757" width="17.5546875" style="123" customWidth="1"/>
    <col min="758" max="758" width="15.5546875" style="123" customWidth="1"/>
    <col min="759" max="759" width="17.5546875" style="123" customWidth="1"/>
    <col min="760" max="760" width="25.5546875" style="123" customWidth="1"/>
    <col min="761" max="761" width="16.88671875" style="123" customWidth="1"/>
    <col min="762" max="762" width="14.109375" style="123" customWidth="1"/>
    <col min="763" max="763" width="16.44140625" style="123" customWidth="1"/>
    <col min="764" max="764" width="15.5546875" style="123" customWidth="1"/>
    <col min="765" max="1008" width="11.44140625" style="123"/>
    <col min="1009" max="1009" width="12.44140625" style="123" customWidth="1"/>
    <col min="1010" max="1010" width="43.5546875" style="123" customWidth="1"/>
    <col min="1011" max="1012" width="16.5546875" style="123" customWidth="1"/>
    <col min="1013" max="1013" width="17.5546875" style="123" customWidth="1"/>
    <col min="1014" max="1014" width="15.5546875" style="123" customWidth="1"/>
    <col min="1015" max="1015" width="17.5546875" style="123" customWidth="1"/>
    <col min="1016" max="1016" width="25.5546875" style="123" customWidth="1"/>
    <col min="1017" max="1017" width="16.88671875" style="123" customWidth="1"/>
    <col min="1018" max="1018" width="14.109375" style="123" customWidth="1"/>
    <col min="1019" max="1019" width="16.44140625" style="123" customWidth="1"/>
    <col min="1020" max="1020" width="15.5546875" style="123" customWidth="1"/>
    <col min="1021" max="1264" width="11.44140625" style="123"/>
    <col min="1265" max="1265" width="12.44140625" style="123" customWidth="1"/>
    <col min="1266" max="1266" width="43.5546875" style="123" customWidth="1"/>
    <col min="1267" max="1268" width="16.5546875" style="123" customWidth="1"/>
    <col min="1269" max="1269" width="17.5546875" style="123" customWidth="1"/>
    <col min="1270" max="1270" width="15.5546875" style="123" customWidth="1"/>
    <col min="1271" max="1271" width="17.5546875" style="123" customWidth="1"/>
    <col min="1272" max="1272" width="25.5546875" style="123" customWidth="1"/>
    <col min="1273" max="1273" width="16.88671875" style="123" customWidth="1"/>
    <col min="1274" max="1274" width="14.109375" style="123" customWidth="1"/>
    <col min="1275" max="1275" width="16.44140625" style="123" customWidth="1"/>
    <col min="1276" max="1276" width="15.5546875" style="123" customWidth="1"/>
    <col min="1277" max="1520" width="11.44140625" style="123"/>
    <col min="1521" max="1521" width="12.44140625" style="123" customWidth="1"/>
    <col min="1522" max="1522" width="43.5546875" style="123" customWidth="1"/>
    <col min="1523" max="1524" width="16.5546875" style="123" customWidth="1"/>
    <col min="1525" max="1525" width="17.5546875" style="123" customWidth="1"/>
    <col min="1526" max="1526" width="15.5546875" style="123" customWidth="1"/>
    <col min="1527" max="1527" width="17.5546875" style="123" customWidth="1"/>
    <col min="1528" max="1528" width="25.5546875" style="123" customWidth="1"/>
    <col min="1529" max="1529" width="16.88671875" style="123" customWidth="1"/>
    <col min="1530" max="1530" width="14.109375" style="123" customWidth="1"/>
    <col min="1531" max="1531" width="16.44140625" style="123" customWidth="1"/>
    <col min="1532" max="1532" width="15.5546875" style="123" customWidth="1"/>
    <col min="1533" max="1776" width="11.44140625" style="123"/>
    <col min="1777" max="1777" width="12.44140625" style="123" customWidth="1"/>
    <col min="1778" max="1778" width="43.5546875" style="123" customWidth="1"/>
    <col min="1779" max="1780" width="16.5546875" style="123" customWidth="1"/>
    <col min="1781" max="1781" width="17.5546875" style="123" customWidth="1"/>
    <col min="1782" max="1782" width="15.5546875" style="123" customWidth="1"/>
    <col min="1783" max="1783" width="17.5546875" style="123" customWidth="1"/>
    <col min="1784" max="1784" width="25.5546875" style="123" customWidth="1"/>
    <col min="1785" max="1785" width="16.88671875" style="123" customWidth="1"/>
    <col min="1786" max="1786" width="14.109375" style="123" customWidth="1"/>
    <col min="1787" max="1787" width="16.44140625" style="123" customWidth="1"/>
    <col min="1788" max="1788" width="15.5546875" style="123" customWidth="1"/>
    <col min="1789" max="2032" width="11.44140625" style="123"/>
    <col min="2033" max="2033" width="12.44140625" style="123" customWidth="1"/>
    <col min="2034" max="2034" width="43.5546875" style="123" customWidth="1"/>
    <col min="2035" max="2036" width="16.5546875" style="123" customWidth="1"/>
    <col min="2037" max="2037" width="17.5546875" style="123" customWidth="1"/>
    <col min="2038" max="2038" width="15.5546875" style="123" customWidth="1"/>
    <col min="2039" max="2039" width="17.5546875" style="123" customWidth="1"/>
    <col min="2040" max="2040" width="25.5546875" style="123" customWidth="1"/>
    <col min="2041" max="2041" width="16.88671875" style="123" customWidth="1"/>
    <col min="2042" max="2042" width="14.109375" style="123" customWidth="1"/>
    <col min="2043" max="2043" width="16.44140625" style="123" customWidth="1"/>
    <col min="2044" max="2044" width="15.5546875" style="123" customWidth="1"/>
    <col min="2045" max="2288" width="11.44140625" style="123"/>
    <col min="2289" max="2289" width="12.44140625" style="123" customWidth="1"/>
    <col min="2290" max="2290" width="43.5546875" style="123" customWidth="1"/>
    <col min="2291" max="2292" width="16.5546875" style="123" customWidth="1"/>
    <col min="2293" max="2293" width="17.5546875" style="123" customWidth="1"/>
    <col min="2294" max="2294" width="15.5546875" style="123" customWidth="1"/>
    <col min="2295" max="2295" width="17.5546875" style="123" customWidth="1"/>
    <col min="2296" max="2296" width="25.5546875" style="123" customWidth="1"/>
    <col min="2297" max="2297" width="16.88671875" style="123" customWidth="1"/>
    <col min="2298" max="2298" width="14.109375" style="123" customWidth="1"/>
    <col min="2299" max="2299" width="16.44140625" style="123" customWidth="1"/>
    <col min="2300" max="2300" width="15.5546875" style="123" customWidth="1"/>
    <col min="2301" max="2544" width="11.44140625" style="123"/>
    <col min="2545" max="2545" width="12.44140625" style="123" customWidth="1"/>
    <col min="2546" max="2546" width="43.5546875" style="123" customWidth="1"/>
    <col min="2547" max="2548" width="16.5546875" style="123" customWidth="1"/>
    <col min="2549" max="2549" width="17.5546875" style="123" customWidth="1"/>
    <col min="2550" max="2550" width="15.5546875" style="123" customWidth="1"/>
    <col min="2551" max="2551" width="17.5546875" style="123" customWidth="1"/>
    <col min="2552" max="2552" width="25.5546875" style="123" customWidth="1"/>
    <col min="2553" max="2553" width="16.88671875" style="123" customWidth="1"/>
    <col min="2554" max="2554" width="14.109375" style="123" customWidth="1"/>
    <col min="2555" max="2555" width="16.44140625" style="123" customWidth="1"/>
    <col min="2556" max="2556" width="15.5546875" style="123" customWidth="1"/>
    <col min="2557" max="2800" width="11.44140625" style="123"/>
    <col min="2801" max="2801" width="12.44140625" style="123" customWidth="1"/>
    <col min="2802" max="2802" width="43.5546875" style="123" customWidth="1"/>
    <col min="2803" max="2804" width="16.5546875" style="123" customWidth="1"/>
    <col min="2805" max="2805" width="17.5546875" style="123" customWidth="1"/>
    <col min="2806" max="2806" width="15.5546875" style="123" customWidth="1"/>
    <col min="2807" max="2807" width="17.5546875" style="123" customWidth="1"/>
    <col min="2808" max="2808" width="25.5546875" style="123" customWidth="1"/>
    <col min="2809" max="2809" width="16.88671875" style="123" customWidth="1"/>
    <col min="2810" max="2810" width="14.109375" style="123" customWidth="1"/>
    <col min="2811" max="2811" width="16.44140625" style="123" customWidth="1"/>
    <col min="2812" max="2812" width="15.5546875" style="123" customWidth="1"/>
    <col min="2813" max="3056" width="11.44140625" style="123"/>
    <col min="3057" max="3057" width="12.44140625" style="123" customWidth="1"/>
    <col min="3058" max="3058" width="43.5546875" style="123" customWidth="1"/>
    <col min="3059" max="3060" width="16.5546875" style="123" customWidth="1"/>
    <col min="3061" max="3061" width="17.5546875" style="123" customWidth="1"/>
    <col min="3062" max="3062" width="15.5546875" style="123" customWidth="1"/>
    <col min="3063" max="3063" width="17.5546875" style="123" customWidth="1"/>
    <col min="3064" max="3064" width="25.5546875" style="123" customWidth="1"/>
    <col min="3065" max="3065" width="16.88671875" style="123" customWidth="1"/>
    <col min="3066" max="3066" width="14.109375" style="123" customWidth="1"/>
    <col min="3067" max="3067" width="16.44140625" style="123" customWidth="1"/>
    <col min="3068" max="3068" width="15.5546875" style="123" customWidth="1"/>
    <col min="3069" max="3312" width="11.44140625" style="123"/>
    <col min="3313" max="3313" width="12.44140625" style="123" customWidth="1"/>
    <col min="3314" max="3314" width="43.5546875" style="123" customWidth="1"/>
    <col min="3315" max="3316" width="16.5546875" style="123" customWidth="1"/>
    <col min="3317" max="3317" width="17.5546875" style="123" customWidth="1"/>
    <col min="3318" max="3318" width="15.5546875" style="123" customWidth="1"/>
    <col min="3319" max="3319" width="17.5546875" style="123" customWidth="1"/>
    <col min="3320" max="3320" width="25.5546875" style="123" customWidth="1"/>
    <col min="3321" max="3321" width="16.88671875" style="123" customWidth="1"/>
    <col min="3322" max="3322" width="14.109375" style="123" customWidth="1"/>
    <col min="3323" max="3323" width="16.44140625" style="123" customWidth="1"/>
    <col min="3324" max="3324" width="15.5546875" style="123" customWidth="1"/>
    <col min="3325" max="3568" width="11.44140625" style="123"/>
    <col min="3569" max="3569" width="12.44140625" style="123" customWidth="1"/>
    <col min="3570" max="3570" width="43.5546875" style="123" customWidth="1"/>
    <col min="3571" max="3572" width="16.5546875" style="123" customWidth="1"/>
    <col min="3573" max="3573" width="17.5546875" style="123" customWidth="1"/>
    <col min="3574" max="3574" width="15.5546875" style="123" customWidth="1"/>
    <col min="3575" max="3575" width="17.5546875" style="123" customWidth="1"/>
    <col min="3576" max="3576" width="25.5546875" style="123" customWidth="1"/>
    <col min="3577" max="3577" width="16.88671875" style="123" customWidth="1"/>
    <col min="3578" max="3578" width="14.109375" style="123" customWidth="1"/>
    <col min="3579" max="3579" width="16.44140625" style="123" customWidth="1"/>
    <col min="3580" max="3580" width="15.5546875" style="123" customWidth="1"/>
    <col min="3581" max="3824" width="11.44140625" style="123"/>
    <col min="3825" max="3825" width="12.44140625" style="123" customWidth="1"/>
    <col min="3826" max="3826" width="43.5546875" style="123" customWidth="1"/>
    <col min="3827" max="3828" width="16.5546875" style="123" customWidth="1"/>
    <col min="3829" max="3829" width="17.5546875" style="123" customWidth="1"/>
    <col min="3830" max="3830" width="15.5546875" style="123" customWidth="1"/>
    <col min="3831" max="3831" width="17.5546875" style="123" customWidth="1"/>
    <col min="3832" max="3832" width="25.5546875" style="123" customWidth="1"/>
    <col min="3833" max="3833" width="16.88671875" style="123" customWidth="1"/>
    <col min="3834" max="3834" width="14.109375" style="123" customWidth="1"/>
    <col min="3835" max="3835" width="16.44140625" style="123" customWidth="1"/>
    <col min="3836" max="3836" width="15.5546875" style="123" customWidth="1"/>
    <col min="3837" max="4080" width="11.44140625" style="123"/>
    <col min="4081" max="4081" width="12.44140625" style="123" customWidth="1"/>
    <col min="4082" max="4082" width="43.5546875" style="123" customWidth="1"/>
    <col min="4083" max="4084" width="16.5546875" style="123" customWidth="1"/>
    <col min="4085" max="4085" width="17.5546875" style="123" customWidth="1"/>
    <col min="4086" max="4086" width="15.5546875" style="123" customWidth="1"/>
    <col min="4087" max="4087" width="17.5546875" style="123" customWidth="1"/>
    <col min="4088" max="4088" width="25.5546875" style="123" customWidth="1"/>
    <col min="4089" max="4089" width="16.88671875" style="123" customWidth="1"/>
    <col min="4090" max="4090" width="14.109375" style="123" customWidth="1"/>
    <col min="4091" max="4091" width="16.44140625" style="123" customWidth="1"/>
    <col min="4092" max="4092" width="15.5546875" style="123" customWidth="1"/>
    <col min="4093" max="4336" width="11.44140625" style="123"/>
    <col min="4337" max="4337" width="12.44140625" style="123" customWidth="1"/>
    <col min="4338" max="4338" width="43.5546875" style="123" customWidth="1"/>
    <col min="4339" max="4340" width="16.5546875" style="123" customWidth="1"/>
    <col min="4341" max="4341" width="17.5546875" style="123" customWidth="1"/>
    <col min="4342" max="4342" width="15.5546875" style="123" customWidth="1"/>
    <col min="4343" max="4343" width="17.5546875" style="123" customWidth="1"/>
    <col min="4344" max="4344" width="25.5546875" style="123" customWidth="1"/>
    <col min="4345" max="4345" width="16.88671875" style="123" customWidth="1"/>
    <col min="4346" max="4346" width="14.109375" style="123" customWidth="1"/>
    <col min="4347" max="4347" width="16.44140625" style="123" customWidth="1"/>
    <col min="4348" max="4348" width="15.5546875" style="123" customWidth="1"/>
    <col min="4349" max="4592" width="11.44140625" style="123"/>
    <col min="4593" max="4593" width="12.44140625" style="123" customWidth="1"/>
    <col min="4594" max="4594" width="43.5546875" style="123" customWidth="1"/>
    <col min="4595" max="4596" width="16.5546875" style="123" customWidth="1"/>
    <col min="4597" max="4597" width="17.5546875" style="123" customWidth="1"/>
    <col min="4598" max="4598" width="15.5546875" style="123" customWidth="1"/>
    <col min="4599" max="4599" width="17.5546875" style="123" customWidth="1"/>
    <col min="4600" max="4600" width="25.5546875" style="123" customWidth="1"/>
    <col min="4601" max="4601" width="16.88671875" style="123" customWidth="1"/>
    <col min="4602" max="4602" width="14.109375" style="123" customWidth="1"/>
    <col min="4603" max="4603" width="16.44140625" style="123" customWidth="1"/>
    <col min="4604" max="4604" width="15.5546875" style="123" customWidth="1"/>
    <col min="4605" max="4848" width="11.44140625" style="123"/>
    <col min="4849" max="4849" width="12.44140625" style="123" customWidth="1"/>
    <col min="4850" max="4850" width="43.5546875" style="123" customWidth="1"/>
    <col min="4851" max="4852" width="16.5546875" style="123" customWidth="1"/>
    <col min="4853" max="4853" width="17.5546875" style="123" customWidth="1"/>
    <col min="4854" max="4854" width="15.5546875" style="123" customWidth="1"/>
    <col min="4855" max="4855" width="17.5546875" style="123" customWidth="1"/>
    <col min="4856" max="4856" width="25.5546875" style="123" customWidth="1"/>
    <col min="4857" max="4857" width="16.88671875" style="123" customWidth="1"/>
    <col min="4858" max="4858" width="14.109375" style="123" customWidth="1"/>
    <col min="4859" max="4859" width="16.44140625" style="123" customWidth="1"/>
    <col min="4860" max="4860" width="15.5546875" style="123" customWidth="1"/>
    <col min="4861" max="5104" width="11.44140625" style="123"/>
    <col min="5105" max="5105" width="12.44140625" style="123" customWidth="1"/>
    <col min="5106" max="5106" width="43.5546875" style="123" customWidth="1"/>
    <col min="5107" max="5108" width="16.5546875" style="123" customWidth="1"/>
    <col min="5109" max="5109" width="17.5546875" style="123" customWidth="1"/>
    <col min="5110" max="5110" width="15.5546875" style="123" customWidth="1"/>
    <col min="5111" max="5111" width="17.5546875" style="123" customWidth="1"/>
    <col min="5112" max="5112" width="25.5546875" style="123" customWidth="1"/>
    <col min="5113" max="5113" width="16.88671875" style="123" customWidth="1"/>
    <col min="5114" max="5114" width="14.109375" style="123" customWidth="1"/>
    <col min="5115" max="5115" width="16.44140625" style="123" customWidth="1"/>
    <col min="5116" max="5116" width="15.5546875" style="123" customWidth="1"/>
    <col min="5117" max="5360" width="11.44140625" style="123"/>
    <col min="5361" max="5361" width="12.44140625" style="123" customWidth="1"/>
    <col min="5362" max="5362" width="43.5546875" style="123" customWidth="1"/>
    <col min="5363" max="5364" width="16.5546875" style="123" customWidth="1"/>
    <col min="5365" max="5365" width="17.5546875" style="123" customWidth="1"/>
    <col min="5366" max="5366" width="15.5546875" style="123" customWidth="1"/>
    <col min="5367" max="5367" width="17.5546875" style="123" customWidth="1"/>
    <col min="5368" max="5368" width="25.5546875" style="123" customWidth="1"/>
    <col min="5369" max="5369" width="16.88671875" style="123" customWidth="1"/>
    <col min="5370" max="5370" width="14.109375" style="123" customWidth="1"/>
    <col min="5371" max="5371" width="16.44140625" style="123" customWidth="1"/>
    <col min="5372" max="5372" width="15.5546875" style="123" customWidth="1"/>
    <col min="5373" max="5616" width="11.44140625" style="123"/>
    <col min="5617" max="5617" width="12.44140625" style="123" customWidth="1"/>
    <col min="5618" max="5618" width="43.5546875" style="123" customWidth="1"/>
    <col min="5619" max="5620" width="16.5546875" style="123" customWidth="1"/>
    <col min="5621" max="5621" width="17.5546875" style="123" customWidth="1"/>
    <col min="5622" max="5622" width="15.5546875" style="123" customWidth="1"/>
    <col min="5623" max="5623" width="17.5546875" style="123" customWidth="1"/>
    <col min="5624" max="5624" width="25.5546875" style="123" customWidth="1"/>
    <col min="5625" max="5625" width="16.88671875" style="123" customWidth="1"/>
    <col min="5626" max="5626" width="14.109375" style="123" customWidth="1"/>
    <col min="5627" max="5627" width="16.44140625" style="123" customWidth="1"/>
    <col min="5628" max="5628" width="15.5546875" style="123" customWidth="1"/>
    <col min="5629" max="5872" width="11.44140625" style="123"/>
    <col min="5873" max="5873" width="12.44140625" style="123" customWidth="1"/>
    <col min="5874" max="5874" width="43.5546875" style="123" customWidth="1"/>
    <col min="5875" max="5876" width="16.5546875" style="123" customWidth="1"/>
    <col min="5877" max="5877" width="17.5546875" style="123" customWidth="1"/>
    <col min="5878" max="5878" width="15.5546875" style="123" customWidth="1"/>
    <col min="5879" max="5879" width="17.5546875" style="123" customWidth="1"/>
    <col min="5880" max="5880" width="25.5546875" style="123" customWidth="1"/>
    <col min="5881" max="5881" width="16.88671875" style="123" customWidth="1"/>
    <col min="5882" max="5882" width="14.109375" style="123" customWidth="1"/>
    <col min="5883" max="5883" width="16.44140625" style="123" customWidth="1"/>
    <col min="5884" max="5884" width="15.5546875" style="123" customWidth="1"/>
    <col min="5885" max="6128" width="11.44140625" style="123"/>
    <col min="6129" max="6129" width="12.44140625" style="123" customWidth="1"/>
    <col min="6130" max="6130" width="43.5546875" style="123" customWidth="1"/>
    <col min="6131" max="6132" width="16.5546875" style="123" customWidth="1"/>
    <col min="6133" max="6133" width="17.5546875" style="123" customWidth="1"/>
    <col min="6134" max="6134" width="15.5546875" style="123" customWidth="1"/>
    <col min="6135" max="6135" width="17.5546875" style="123" customWidth="1"/>
    <col min="6136" max="6136" width="25.5546875" style="123" customWidth="1"/>
    <col min="6137" max="6137" width="16.88671875" style="123" customWidth="1"/>
    <col min="6138" max="6138" width="14.109375" style="123" customWidth="1"/>
    <col min="6139" max="6139" width="16.44140625" style="123" customWidth="1"/>
    <col min="6140" max="6140" width="15.5546875" style="123" customWidth="1"/>
    <col min="6141" max="6384" width="11.44140625" style="123"/>
    <col min="6385" max="6385" width="12.44140625" style="123" customWidth="1"/>
    <col min="6386" max="6386" width="43.5546875" style="123" customWidth="1"/>
    <col min="6387" max="6388" width="16.5546875" style="123" customWidth="1"/>
    <col min="6389" max="6389" width="17.5546875" style="123" customWidth="1"/>
    <col min="6390" max="6390" width="15.5546875" style="123" customWidth="1"/>
    <col min="6391" max="6391" width="17.5546875" style="123" customWidth="1"/>
    <col min="6392" max="6392" width="25.5546875" style="123" customWidth="1"/>
    <col min="6393" max="6393" width="16.88671875" style="123" customWidth="1"/>
    <col min="6394" max="6394" width="14.109375" style="123" customWidth="1"/>
    <col min="6395" max="6395" width="16.44140625" style="123" customWidth="1"/>
    <col min="6396" max="6396" width="15.5546875" style="123" customWidth="1"/>
    <col min="6397" max="6640" width="11.44140625" style="123"/>
    <col min="6641" max="6641" width="12.44140625" style="123" customWidth="1"/>
    <col min="6642" max="6642" width="43.5546875" style="123" customWidth="1"/>
    <col min="6643" max="6644" width="16.5546875" style="123" customWidth="1"/>
    <col min="6645" max="6645" width="17.5546875" style="123" customWidth="1"/>
    <col min="6646" max="6646" width="15.5546875" style="123" customWidth="1"/>
    <col min="6647" max="6647" width="17.5546875" style="123" customWidth="1"/>
    <col min="6648" max="6648" width="25.5546875" style="123" customWidth="1"/>
    <col min="6649" max="6649" width="16.88671875" style="123" customWidth="1"/>
    <col min="6650" max="6650" width="14.109375" style="123" customWidth="1"/>
    <col min="6651" max="6651" width="16.44140625" style="123" customWidth="1"/>
    <col min="6652" max="6652" width="15.5546875" style="123" customWidth="1"/>
    <col min="6653" max="6896" width="11.44140625" style="123"/>
    <col min="6897" max="6897" width="12.44140625" style="123" customWidth="1"/>
    <col min="6898" max="6898" width="43.5546875" style="123" customWidth="1"/>
    <col min="6899" max="6900" width="16.5546875" style="123" customWidth="1"/>
    <col min="6901" max="6901" width="17.5546875" style="123" customWidth="1"/>
    <col min="6902" max="6902" width="15.5546875" style="123" customWidth="1"/>
    <col min="6903" max="6903" width="17.5546875" style="123" customWidth="1"/>
    <col min="6904" max="6904" width="25.5546875" style="123" customWidth="1"/>
    <col min="6905" max="6905" width="16.88671875" style="123" customWidth="1"/>
    <col min="6906" max="6906" width="14.109375" style="123" customWidth="1"/>
    <col min="6907" max="6907" width="16.44140625" style="123" customWidth="1"/>
    <col min="6908" max="6908" width="15.5546875" style="123" customWidth="1"/>
    <col min="6909" max="7152" width="11.44140625" style="123"/>
    <col min="7153" max="7153" width="12.44140625" style="123" customWidth="1"/>
    <col min="7154" max="7154" width="43.5546875" style="123" customWidth="1"/>
    <col min="7155" max="7156" width="16.5546875" style="123" customWidth="1"/>
    <col min="7157" max="7157" width="17.5546875" style="123" customWidth="1"/>
    <col min="7158" max="7158" width="15.5546875" style="123" customWidth="1"/>
    <col min="7159" max="7159" width="17.5546875" style="123" customWidth="1"/>
    <col min="7160" max="7160" width="25.5546875" style="123" customWidth="1"/>
    <col min="7161" max="7161" width="16.88671875" style="123" customWidth="1"/>
    <col min="7162" max="7162" width="14.109375" style="123" customWidth="1"/>
    <col min="7163" max="7163" width="16.44140625" style="123" customWidth="1"/>
    <col min="7164" max="7164" width="15.5546875" style="123" customWidth="1"/>
    <col min="7165" max="7408" width="11.44140625" style="123"/>
    <col min="7409" max="7409" width="12.44140625" style="123" customWidth="1"/>
    <col min="7410" max="7410" width="43.5546875" style="123" customWidth="1"/>
    <col min="7411" max="7412" width="16.5546875" style="123" customWidth="1"/>
    <col min="7413" max="7413" width="17.5546875" style="123" customWidth="1"/>
    <col min="7414" max="7414" width="15.5546875" style="123" customWidth="1"/>
    <col min="7415" max="7415" width="17.5546875" style="123" customWidth="1"/>
    <col min="7416" max="7416" width="25.5546875" style="123" customWidth="1"/>
    <col min="7417" max="7417" width="16.88671875" style="123" customWidth="1"/>
    <col min="7418" max="7418" width="14.109375" style="123" customWidth="1"/>
    <col min="7419" max="7419" width="16.44140625" style="123" customWidth="1"/>
    <col min="7420" max="7420" width="15.5546875" style="123" customWidth="1"/>
    <col min="7421" max="7664" width="11.44140625" style="123"/>
    <col min="7665" max="7665" width="12.44140625" style="123" customWidth="1"/>
    <col min="7666" max="7666" width="43.5546875" style="123" customWidth="1"/>
    <col min="7667" max="7668" width="16.5546875" style="123" customWidth="1"/>
    <col min="7669" max="7669" width="17.5546875" style="123" customWidth="1"/>
    <col min="7670" max="7670" width="15.5546875" style="123" customWidth="1"/>
    <col min="7671" max="7671" width="17.5546875" style="123" customWidth="1"/>
    <col min="7672" max="7672" width="25.5546875" style="123" customWidth="1"/>
    <col min="7673" max="7673" width="16.88671875" style="123" customWidth="1"/>
    <col min="7674" max="7674" width="14.109375" style="123" customWidth="1"/>
    <col min="7675" max="7675" width="16.44140625" style="123" customWidth="1"/>
    <col min="7676" max="7676" width="15.5546875" style="123" customWidth="1"/>
    <col min="7677" max="7920" width="11.44140625" style="123"/>
    <col min="7921" max="7921" width="12.44140625" style="123" customWidth="1"/>
    <col min="7922" max="7922" width="43.5546875" style="123" customWidth="1"/>
    <col min="7923" max="7924" width="16.5546875" style="123" customWidth="1"/>
    <col min="7925" max="7925" width="17.5546875" style="123" customWidth="1"/>
    <col min="7926" max="7926" width="15.5546875" style="123" customWidth="1"/>
    <col min="7927" max="7927" width="17.5546875" style="123" customWidth="1"/>
    <col min="7928" max="7928" width="25.5546875" style="123" customWidth="1"/>
    <col min="7929" max="7929" width="16.88671875" style="123" customWidth="1"/>
    <col min="7930" max="7930" width="14.109375" style="123" customWidth="1"/>
    <col min="7931" max="7931" width="16.44140625" style="123" customWidth="1"/>
    <col min="7932" max="7932" width="15.5546875" style="123" customWidth="1"/>
    <col min="7933" max="8176" width="11.44140625" style="123"/>
    <col min="8177" max="8177" width="12.44140625" style="123" customWidth="1"/>
    <col min="8178" max="8178" width="43.5546875" style="123" customWidth="1"/>
    <col min="8179" max="8180" width="16.5546875" style="123" customWidth="1"/>
    <col min="8181" max="8181" width="17.5546875" style="123" customWidth="1"/>
    <col min="8182" max="8182" width="15.5546875" style="123" customWidth="1"/>
    <col min="8183" max="8183" width="17.5546875" style="123" customWidth="1"/>
    <col min="8184" max="8184" width="25.5546875" style="123" customWidth="1"/>
    <col min="8185" max="8185" width="16.88671875" style="123" customWidth="1"/>
    <col min="8186" max="8186" width="14.109375" style="123" customWidth="1"/>
    <col min="8187" max="8187" width="16.44140625" style="123" customWidth="1"/>
    <col min="8188" max="8188" width="15.5546875" style="123" customWidth="1"/>
    <col min="8189" max="8432" width="11.44140625" style="123"/>
    <col min="8433" max="8433" width="12.44140625" style="123" customWidth="1"/>
    <col min="8434" max="8434" width="43.5546875" style="123" customWidth="1"/>
    <col min="8435" max="8436" width="16.5546875" style="123" customWidth="1"/>
    <col min="8437" max="8437" width="17.5546875" style="123" customWidth="1"/>
    <col min="8438" max="8438" width="15.5546875" style="123" customWidth="1"/>
    <col min="8439" max="8439" width="17.5546875" style="123" customWidth="1"/>
    <col min="8440" max="8440" width="25.5546875" style="123" customWidth="1"/>
    <col min="8441" max="8441" width="16.88671875" style="123" customWidth="1"/>
    <col min="8442" max="8442" width="14.109375" style="123" customWidth="1"/>
    <col min="8443" max="8443" width="16.44140625" style="123" customWidth="1"/>
    <col min="8444" max="8444" width="15.5546875" style="123" customWidth="1"/>
    <col min="8445" max="8688" width="11.44140625" style="123"/>
    <col min="8689" max="8689" width="12.44140625" style="123" customWidth="1"/>
    <col min="8690" max="8690" width="43.5546875" style="123" customWidth="1"/>
    <col min="8691" max="8692" width="16.5546875" style="123" customWidth="1"/>
    <col min="8693" max="8693" width="17.5546875" style="123" customWidth="1"/>
    <col min="8694" max="8694" width="15.5546875" style="123" customWidth="1"/>
    <col min="8695" max="8695" width="17.5546875" style="123" customWidth="1"/>
    <col min="8696" max="8696" width="25.5546875" style="123" customWidth="1"/>
    <col min="8697" max="8697" width="16.88671875" style="123" customWidth="1"/>
    <col min="8698" max="8698" width="14.109375" style="123" customWidth="1"/>
    <col min="8699" max="8699" width="16.44140625" style="123" customWidth="1"/>
    <col min="8700" max="8700" width="15.5546875" style="123" customWidth="1"/>
    <col min="8701" max="8944" width="11.44140625" style="123"/>
    <col min="8945" max="8945" width="12.44140625" style="123" customWidth="1"/>
    <col min="8946" max="8946" width="43.5546875" style="123" customWidth="1"/>
    <col min="8947" max="8948" width="16.5546875" style="123" customWidth="1"/>
    <col min="8949" max="8949" width="17.5546875" style="123" customWidth="1"/>
    <col min="8950" max="8950" width="15.5546875" style="123" customWidth="1"/>
    <col min="8951" max="8951" width="17.5546875" style="123" customWidth="1"/>
    <col min="8952" max="8952" width="25.5546875" style="123" customWidth="1"/>
    <col min="8953" max="8953" width="16.88671875" style="123" customWidth="1"/>
    <col min="8954" max="8954" width="14.109375" style="123" customWidth="1"/>
    <col min="8955" max="8955" width="16.44140625" style="123" customWidth="1"/>
    <col min="8956" max="8956" width="15.5546875" style="123" customWidth="1"/>
    <col min="8957" max="9200" width="11.44140625" style="123"/>
    <col min="9201" max="9201" width="12.44140625" style="123" customWidth="1"/>
    <col min="9202" max="9202" width="43.5546875" style="123" customWidth="1"/>
    <col min="9203" max="9204" width="16.5546875" style="123" customWidth="1"/>
    <col min="9205" max="9205" width="17.5546875" style="123" customWidth="1"/>
    <col min="9206" max="9206" width="15.5546875" style="123" customWidth="1"/>
    <col min="9207" max="9207" width="17.5546875" style="123" customWidth="1"/>
    <col min="9208" max="9208" width="25.5546875" style="123" customWidth="1"/>
    <col min="9209" max="9209" width="16.88671875" style="123" customWidth="1"/>
    <col min="9210" max="9210" width="14.109375" style="123" customWidth="1"/>
    <col min="9211" max="9211" width="16.44140625" style="123" customWidth="1"/>
    <col min="9212" max="9212" width="15.5546875" style="123" customWidth="1"/>
    <col min="9213" max="9456" width="11.44140625" style="123"/>
    <col min="9457" max="9457" width="12.44140625" style="123" customWidth="1"/>
    <col min="9458" max="9458" width="43.5546875" style="123" customWidth="1"/>
    <col min="9459" max="9460" width="16.5546875" style="123" customWidth="1"/>
    <col min="9461" max="9461" width="17.5546875" style="123" customWidth="1"/>
    <col min="9462" max="9462" width="15.5546875" style="123" customWidth="1"/>
    <col min="9463" max="9463" width="17.5546875" style="123" customWidth="1"/>
    <col min="9464" max="9464" width="25.5546875" style="123" customWidth="1"/>
    <col min="9465" max="9465" width="16.88671875" style="123" customWidth="1"/>
    <col min="9466" max="9466" width="14.109375" style="123" customWidth="1"/>
    <col min="9467" max="9467" width="16.44140625" style="123" customWidth="1"/>
    <col min="9468" max="9468" width="15.5546875" style="123" customWidth="1"/>
    <col min="9469" max="9712" width="11.44140625" style="123"/>
    <col min="9713" max="9713" width="12.44140625" style="123" customWidth="1"/>
    <col min="9714" max="9714" width="43.5546875" style="123" customWidth="1"/>
    <col min="9715" max="9716" width="16.5546875" style="123" customWidth="1"/>
    <col min="9717" max="9717" width="17.5546875" style="123" customWidth="1"/>
    <col min="9718" max="9718" width="15.5546875" style="123" customWidth="1"/>
    <col min="9719" max="9719" width="17.5546875" style="123" customWidth="1"/>
    <col min="9720" max="9720" width="25.5546875" style="123" customWidth="1"/>
    <col min="9721" max="9721" width="16.88671875" style="123" customWidth="1"/>
    <col min="9722" max="9722" width="14.109375" style="123" customWidth="1"/>
    <col min="9723" max="9723" width="16.44140625" style="123" customWidth="1"/>
    <col min="9724" max="9724" width="15.5546875" style="123" customWidth="1"/>
    <col min="9725" max="9968" width="11.44140625" style="123"/>
    <col min="9969" max="9969" width="12.44140625" style="123" customWidth="1"/>
    <col min="9970" max="9970" width="43.5546875" style="123" customWidth="1"/>
    <col min="9971" max="9972" width="16.5546875" style="123" customWidth="1"/>
    <col min="9973" max="9973" width="17.5546875" style="123" customWidth="1"/>
    <col min="9974" max="9974" width="15.5546875" style="123" customWidth="1"/>
    <col min="9975" max="9975" width="17.5546875" style="123" customWidth="1"/>
    <col min="9976" max="9976" width="25.5546875" style="123" customWidth="1"/>
    <col min="9977" max="9977" width="16.88671875" style="123" customWidth="1"/>
    <col min="9978" max="9978" width="14.109375" style="123" customWidth="1"/>
    <col min="9979" max="9979" width="16.44140625" style="123" customWidth="1"/>
    <col min="9980" max="9980" width="15.5546875" style="123" customWidth="1"/>
    <col min="9981" max="10224" width="11.44140625" style="123"/>
    <col min="10225" max="10225" width="12.44140625" style="123" customWidth="1"/>
    <col min="10226" max="10226" width="43.5546875" style="123" customWidth="1"/>
    <col min="10227" max="10228" width="16.5546875" style="123" customWidth="1"/>
    <col min="10229" max="10229" width="17.5546875" style="123" customWidth="1"/>
    <col min="10230" max="10230" width="15.5546875" style="123" customWidth="1"/>
    <col min="10231" max="10231" width="17.5546875" style="123" customWidth="1"/>
    <col min="10232" max="10232" width="25.5546875" style="123" customWidth="1"/>
    <col min="10233" max="10233" width="16.88671875" style="123" customWidth="1"/>
    <col min="10234" max="10234" width="14.109375" style="123" customWidth="1"/>
    <col min="10235" max="10235" width="16.44140625" style="123" customWidth="1"/>
    <col min="10236" max="10236" width="15.5546875" style="123" customWidth="1"/>
    <col min="10237" max="10480" width="11.44140625" style="123"/>
    <col min="10481" max="10481" width="12.44140625" style="123" customWidth="1"/>
    <col min="10482" max="10482" width="43.5546875" style="123" customWidth="1"/>
    <col min="10483" max="10484" width="16.5546875" style="123" customWidth="1"/>
    <col min="10485" max="10485" width="17.5546875" style="123" customWidth="1"/>
    <col min="10486" max="10486" width="15.5546875" style="123" customWidth="1"/>
    <col min="10487" max="10487" width="17.5546875" style="123" customWidth="1"/>
    <col min="10488" max="10488" width="25.5546875" style="123" customWidth="1"/>
    <col min="10489" max="10489" width="16.88671875" style="123" customWidth="1"/>
    <col min="10490" max="10490" width="14.109375" style="123" customWidth="1"/>
    <col min="10491" max="10491" width="16.44140625" style="123" customWidth="1"/>
    <col min="10492" max="10492" width="15.5546875" style="123" customWidth="1"/>
    <col min="10493" max="10736" width="11.44140625" style="123"/>
    <col min="10737" max="10737" width="12.44140625" style="123" customWidth="1"/>
    <col min="10738" max="10738" width="43.5546875" style="123" customWidth="1"/>
    <col min="10739" max="10740" width="16.5546875" style="123" customWidth="1"/>
    <col min="10741" max="10741" width="17.5546875" style="123" customWidth="1"/>
    <col min="10742" max="10742" width="15.5546875" style="123" customWidth="1"/>
    <col min="10743" max="10743" width="17.5546875" style="123" customWidth="1"/>
    <col min="10744" max="10744" width="25.5546875" style="123" customWidth="1"/>
    <col min="10745" max="10745" width="16.88671875" style="123" customWidth="1"/>
    <col min="10746" max="10746" width="14.109375" style="123" customWidth="1"/>
    <col min="10747" max="10747" width="16.44140625" style="123" customWidth="1"/>
    <col min="10748" max="10748" width="15.5546875" style="123" customWidth="1"/>
    <col min="10749" max="10992" width="11.44140625" style="123"/>
    <col min="10993" max="10993" width="12.44140625" style="123" customWidth="1"/>
    <col min="10994" max="10994" width="43.5546875" style="123" customWidth="1"/>
    <col min="10995" max="10996" width="16.5546875" style="123" customWidth="1"/>
    <col min="10997" max="10997" width="17.5546875" style="123" customWidth="1"/>
    <col min="10998" max="10998" width="15.5546875" style="123" customWidth="1"/>
    <col min="10999" max="10999" width="17.5546875" style="123" customWidth="1"/>
    <col min="11000" max="11000" width="25.5546875" style="123" customWidth="1"/>
    <col min="11001" max="11001" width="16.88671875" style="123" customWidth="1"/>
    <col min="11002" max="11002" width="14.109375" style="123" customWidth="1"/>
    <col min="11003" max="11003" width="16.44140625" style="123" customWidth="1"/>
    <col min="11004" max="11004" width="15.5546875" style="123" customWidth="1"/>
    <col min="11005" max="11248" width="11.44140625" style="123"/>
    <col min="11249" max="11249" width="12.44140625" style="123" customWidth="1"/>
    <col min="11250" max="11250" width="43.5546875" style="123" customWidth="1"/>
    <col min="11251" max="11252" width="16.5546875" style="123" customWidth="1"/>
    <col min="11253" max="11253" width="17.5546875" style="123" customWidth="1"/>
    <col min="11254" max="11254" width="15.5546875" style="123" customWidth="1"/>
    <col min="11255" max="11255" width="17.5546875" style="123" customWidth="1"/>
    <col min="11256" max="11256" width="25.5546875" style="123" customWidth="1"/>
    <col min="11257" max="11257" width="16.88671875" style="123" customWidth="1"/>
    <col min="11258" max="11258" width="14.109375" style="123" customWidth="1"/>
    <col min="11259" max="11259" width="16.44140625" style="123" customWidth="1"/>
    <col min="11260" max="11260" width="15.5546875" style="123" customWidth="1"/>
    <col min="11261" max="11504" width="11.44140625" style="123"/>
    <col min="11505" max="11505" width="12.44140625" style="123" customWidth="1"/>
    <col min="11506" max="11506" width="43.5546875" style="123" customWidth="1"/>
    <col min="11507" max="11508" width="16.5546875" style="123" customWidth="1"/>
    <col min="11509" max="11509" width="17.5546875" style="123" customWidth="1"/>
    <col min="11510" max="11510" width="15.5546875" style="123" customWidth="1"/>
    <col min="11511" max="11511" width="17.5546875" style="123" customWidth="1"/>
    <col min="11512" max="11512" width="25.5546875" style="123" customWidth="1"/>
    <col min="11513" max="11513" width="16.88671875" style="123" customWidth="1"/>
    <col min="11514" max="11514" width="14.109375" style="123" customWidth="1"/>
    <col min="11515" max="11515" width="16.44140625" style="123" customWidth="1"/>
    <col min="11516" max="11516" width="15.5546875" style="123" customWidth="1"/>
    <col min="11517" max="11760" width="11.44140625" style="123"/>
    <col min="11761" max="11761" width="12.44140625" style="123" customWidth="1"/>
    <col min="11762" max="11762" width="43.5546875" style="123" customWidth="1"/>
    <col min="11763" max="11764" width="16.5546875" style="123" customWidth="1"/>
    <col min="11765" max="11765" width="17.5546875" style="123" customWidth="1"/>
    <col min="11766" max="11766" width="15.5546875" style="123" customWidth="1"/>
    <col min="11767" max="11767" width="17.5546875" style="123" customWidth="1"/>
    <col min="11768" max="11768" width="25.5546875" style="123" customWidth="1"/>
    <col min="11769" max="11769" width="16.88671875" style="123" customWidth="1"/>
    <col min="11770" max="11770" width="14.109375" style="123" customWidth="1"/>
    <col min="11771" max="11771" width="16.44140625" style="123" customWidth="1"/>
    <col min="11772" max="11772" width="15.5546875" style="123" customWidth="1"/>
    <col min="11773" max="12016" width="11.44140625" style="123"/>
    <col min="12017" max="12017" width="12.44140625" style="123" customWidth="1"/>
    <col min="12018" max="12018" width="43.5546875" style="123" customWidth="1"/>
    <col min="12019" max="12020" width="16.5546875" style="123" customWidth="1"/>
    <col min="12021" max="12021" width="17.5546875" style="123" customWidth="1"/>
    <col min="12022" max="12022" width="15.5546875" style="123" customWidth="1"/>
    <col min="12023" max="12023" width="17.5546875" style="123" customWidth="1"/>
    <col min="12024" max="12024" width="25.5546875" style="123" customWidth="1"/>
    <col min="12025" max="12025" width="16.88671875" style="123" customWidth="1"/>
    <col min="12026" max="12026" width="14.109375" style="123" customWidth="1"/>
    <col min="12027" max="12027" width="16.44140625" style="123" customWidth="1"/>
    <col min="12028" max="12028" width="15.5546875" style="123" customWidth="1"/>
    <col min="12029" max="12272" width="11.44140625" style="123"/>
    <col min="12273" max="12273" width="12.44140625" style="123" customWidth="1"/>
    <col min="12274" max="12274" width="43.5546875" style="123" customWidth="1"/>
    <col min="12275" max="12276" width="16.5546875" style="123" customWidth="1"/>
    <col min="12277" max="12277" width="17.5546875" style="123" customWidth="1"/>
    <col min="12278" max="12278" width="15.5546875" style="123" customWidth="1"/>
    <col min="12279" max="12279" width="17.5546875" style="123" customWidth="1"/>
    <col min="12280" max="12280" width="25.5546875" style="123" customWidth="1"/>
    <col min="12281" max="12281" width="16.88671875" style="123" customWidth="1"/>
    <col min="12282" max="12282" width="14.109375" style="123" customWidth="1"/>
    <col min="12283" max="12283" width="16.44140625" style="123" customWidth="1"/>
    <col min="12284" max="12284" width="15.5546875" style="123" customWidth="1"/>
    <col min="12285" max="12528" width="11.44140625" style="123"/>
    <col min="12529" max="12529" width="12.44140625" style="123" customWidth="1"/>
    <col min="12530" max="12530" width="43.5546875" style="123" customWidth="1"/>
    <col min="12531" max="12532" width="16.5546875" style="123" customWidth="1"/>
    <col min="12533" max="12533" width="17.5546875" style="123" customWidth="1"/>
    <col min="12534" max="12534" width="15.5546875" style="123" customWidth="1"/>
    <col min="12535" max="12535" width="17.5546875" style="123" customWidth="1"/>
    <col min="12536" max="12536" width="25.5546875" style="123" customWidth="1"/>
    <col min="12537" max="12537" width="16.88671875" style="123" customWidth="1"/>
    <col min="12538" max="12538" width="14.109375" style="123" customWidth="1"/>
    <col min="12539" max="12539" width="16.44140625" style="123" customWidth="1"/>
    <col min="12540" max="12540" width="15.5546875" style="123" customWidth="1"/>
    <col min="12541" max="12784" width="11.44140625" style="123"/>
    <col min="12785" max="12785" width="12.44140625" style="123" customWidth="1"/>
    <col min="12786" max="12786" width="43.5546875" style="123" customWidth="1"/>
    <col min="12787" max="12788" width="16.5546875" style="123" customWidth="1"/>
    <col min="12789" max="12789" width="17.5546875" style="123" customWidth="1"/>
    <col min="12790" max="12790" width="15.5546875" style="123" customWidth="1"/>
    <col min="12791" max="12791" width="17.5546875" style="123" customWidth="1"/>
    <col min="12792" max="12792" width="25.5546875" style="123" customWidth="1"/>
    <col min="12793" max="12793" width="16.88671875" style="123" customWidth="1"/>
    <col min="12794" max="12794" width="14.109375" style="123" customWidth="1"/>
    <col min="12795" max="12795" width="16.44140625" style="123" customWidth="1"/>
    <col min="12796" max="12796" width="15.5546875" style="123" customWidth="1"/>
    <col min="12797" max="13040" width="11.44140625" style="123"/>
    <col min="13041" max="13041" width="12.44140625" style="123" customWidth="1"/>
    <col min="13042" max="13042" width="43.5546875" style="123" customWidth="1"/>
    <col min="13043" max="13044" width="16.5546875" style="123" customWidth="1"/>
    <col min="13045" max="13045" width="17.5546875" style="123" customWidth="1"/>
    <col min="13046" max="13046" width="15.5546875" style="123" customWidth="1"/>
    <col min="13047" max="13047" width="17.5546875" style="123" customWidth="1"/>
    <col min="13048" max="13048" width="25.5546875" style="123" customWidth="1"/>
    <col min="13049" max="13049" width="16.88671875" style="123" customWidth="1"/>
    <col min="13050" max="13050" width="14.109375" style="123" customWidth="1"/>
    <col min="13051" max="13051" width="16.44140625" style="123" customWidth="1"/>
    <col min="13052" max="13052" width="15.5546875" style="123" customWidth="1"/>
    <col min="13053" max="13296" width="11.44140625" style="123"/>
    <col min="13297" max="13297" width="12.44140625" style="123" customWidth="1"/>
    <col min="13298" max="13298" width="43.5546875" style="123" customWidth="1"/>
    <col min="13299" max="13300" width="16.5546875" style="123" customWidth="1"/>
    <col min="13301" max="13301" width="17.5546875" style="123" customWidth="1"/>
    <col min="13302" max="13302" width="15.5546875" style="123" customWidth="1"/>
    <col min="13303" max="13303" width="17.5546875" style="123" customWidth="1"/>
    <col min="13304" max="13304" width="25.5546875" style="123" customWidth="1"/>
    <col min="13305" max="13305" width="16.88671875" style="123" customWidth="1"/>
    <col min="13306" max="13306" width="14.109375" style="123" customWidth="1"/>
    <col min="13307" max="13307" width="16.44140625" style="123" customWidth="1"/>
    <col min="13308" max="13308" width="15.5546875" style="123" customWidth="1"/>
    <col min="13309" max="13552" width="11.44140625" style="123"/>
    <col min="13553" max="13553" width="12.44140625" style="123" customWidth="1"/>
    <col min="13554" max="13554" width="43.5546875" style="123" customWidth="1"/>
    <col min="13555" max="13556" width="16.5546875" style="123" customWidth="1"/>
    <col min="13557" max="13557" width="17.5546875" style="123" customWidth="1"/>
    <col min="13558" max="13558" width="15.5546875" style="123" customWidth="1"/>
    <col min="13559" max="13559" width="17.5546875" style="123" customWidth="1"/>
    <col min="13560" max="13560" width="25.5546875" style="123" customWidth="1"/>
    <col min="13561" max="13561" width="16.88671875" style="123" customWidth="1"/>
    <col min="13562" max="13562" width="14.109375" style="123" customWidth="1"/>
    <col min="13563" max="13563" width="16.44140625" style="123" customWidth="1"/>
    <col min="13564" max="13564" width="15.5546875" style="123" customWidth="1"/>
    <col min="13565" max="13808" width="11.44140625" style="123"/>
    <col min="13809" max="13809" width="12.44140625" style="123" customWidth="1"/>
    <col min="13810" max="13810" width="43.5546875" style="123" customWidth="1"/>
    <col min="13811" max="13812" width="16.5546875" style="123" customWidth="1"/>
    <col min="13813" max="13813" width="17.5546875" style="123" customWidth="1"/>
    <col min="13814" max="13814" width="15.5546875" style="123" customWidth="1"/>
    <col min="13815" max="13815" width="17.5546875" style="123" customWidth="1"/>
    <col min="13816" max="13816" width="25.5546875" style="123" customWidth="1"/>
    <col min="13817" max="13817" width="16.88671875" style="123" customWidth="1"/>
    <col min="13818" max="13818" width="14.109375" style="123" customWidth="1"/>
    <col min="13819" max="13819" width="16.44140625" style="123" customWidth="1"/>
    <col min="13820" max="13820" width="15.5546875" style="123" customWidth="1"/>
    <col min="13821" max="14064" width="11.44140625" style="123"/>
    <col min="14065" max="14065" width="12.44140625" style="123" customWidth="1"/>
    <col min="14066" max="14066" width="43.5546875" style="123" customWidth="1"/>
    <col min="14067" max="14068" width="16.5546875" style="123" customWidth="1"/>
    <col min="14069" max="14069" width="17.5546875" style="123" customWidth="1"/>
    <col min="14070" max="14070" width="15.5546875" style="123" customWidth="1"/>
    <col min="14071" max="14071" width="17.5546875" style="123" customWidth="1"/>
    <col min="14072" max="14072" width="25.5546875" style="123" customWidth="1"/>
    <col min="14073" max="14073" width="16.88671875" style="123" customWidth="1"/>
    <col min="14074" max="14074" width="14.109375" style="123" customWidth="1"/>
    <col min="14075" max="14075" width="16.44140625" style="123" customWidth="1"/>
    <col min="14076" max="14076" width="15.5546875" style="123" customWidth="1"/>
    <col min="14077" max="14320" width="11.44140625" style="123"/>
    <col min="14321" max="14321" width="12.44140625" style="123" customWidth="1"/>
    <col min="14322" max="14322" width="43.5546875" style="123" customWidth="1"/>
    <col min="14323" max="14324" width="16.5546875" style="123" customWidth="1"/>
    <col min="14325" max="14325" width="17.5546875" style="123" customWidth="1"/>
    <col min="14326" max="14326" width="15.5546875" style="123" customWidth="1"/>
    <col min="14327" max="14327" width="17.5546875" style="123" customWidth="1"/>
    <col min="14328" max="14328" width="25.5546875" style="123" customWidth="1"/>
    <col min="14329" max="14329" width="16.88671875" style="123" customWidth="1"/>
    <col min="14330" max="14330" width="14.109375" style="123" customWidth="1"/>
    <col min="14331" max="14331" width="16.44140625" style="123" customWidth="1"/>
    <col min="14332" max="14332" width="15.5546875" style="123" customWidth="1"/>
    <col min="14333" max="14576" width="11.44140625" style="123"/>
    <col min="14577" max="14577" width="12.44140625" style="123" customWidth="1"/>
    <col min="14578" max="14578" width="43.5546875" style="123" customWidth="1"/>
    <col min="14579" max="14580" width="16.5546875" style="123" customWidth="1"/>
    <col min="14581" max="14581" width="17.5546875" style="123" customWidth="1"/>
    <col min="14582" max="14582" width="15.5546875" style="123" customWidth="1"/>
    <col min="14583" max="14583" width="17.5546875" style="123" customWidth="1"/>
    <col min="14584" max="14584" width="25.5546875" style="123" customWidth="1"/>
    <col min="14585" max="14585" width="16.88671875" style="123" customWidth="1"/>
    <col min="14586" max="14586" width="14.109375" style="123" customWidth="1"/>
    <col min="14587" max="14587" width="16.44140625" style="123" customWidth="1"/>
    <col min="14588" max="14588" width="15.5546875" style="123" customWidth="1"/>
    <col min="14589" max="14832" width="11.44140625" style="123"/>
    <col min="14833" max="14833" width="12.44140625" style="123" customWidth="1"/>
    <col min="14834" max="14834" width="43.5546875" style="123" customWidth="1"/>
    <col min="14835" max="14836" width="16.5546875" style="123" customWidth="1"/>
    <col min="14837" max="14837" width="17.5546875" style="123" customWidth="1"/>
    <col min="14838" max="14838" width="15.5546875" style="123" customWidth="1"/>
    <col min="14839" max="14839" width="17.5546875" style="123" customWidth="1"/>
    <col min="14840" max="14840" width="25.5546875" style="123" customWidth="1"/>
    <col min="14841" max="14841" width="16.88671875" style="123" customWidth="1"/>
    <col min="14842" max="14842" width="14.109375" style="123" customWidth="1"/>
    <col min="14843" max="14843" width="16.44140625" style="123" customWidth="1"/>
    <col min="14844" max="14844" width="15.5546875" style="123" customWidth="1"/>
    <col min="14845" max="15088" width="11.44140625" style="123"/>
    <col min="15089" max="15089" width="12.44140625" style="123" customWidth="1"/>
    <col min="15090" max="15090" width="43.5546875" style="123" customWidth="1"/>
    <col min="15091" max="15092" width="16.5546875" style="123" customWidth="1"/>
    <col min="15093" max="15093" width="17.5546875" style="123" customWidth="1"/>
    <col min="15094" max="15094" width="15.5546875" style="123" customWidth="1"/>
    <col min="15095" max="15095" width="17.5546875" style="123" customWidth="1"/>
    <col min="15096" max="15096" width="25.5546875" style="123" customWidth="1"/>
    <col min="15097" max="15097" width="16.88671875" style="123" customWidth="1"/>
    <col min="15098" max="15098" width="14.109375" style="123" customWidth="1"/>
    <col min="15099" max="15099" width="16.44140625" style="123" customWidth="1"/>
    <col min="15100" max="15100" width="15.5546875" style="123" customWidth="1"/>
    <col min="15101" max="15344" width="11.44140625" style="123"/>
    <col min="15345" max="15345" width="12.44140625" style="123" customWidth="1"/>
    <col min="15346" max="15346" width="43.5546875" style="123" customWidth="1"/>
    <col min="15347" max="15348" width="16.5546875" style="123" customWidth="1"/>
    <col min="15349" max="15349" width="17.5546875" style="123" customWidth="1"/>
    <col min="15350" max="15350" width="15.5546875" style="123" customWidth="1"/>
    <col min="15351" max="15351" width="17.5546875" style="123" customWidth="1"/>
    <col min="15352" max="15352" width="25.5546875" style="123" customWidth="1"/>
    <col min="15353" max="15353" width="16.88671875" style="123" customWidth="1"/>
    <col min="15354" max="15354" width="14.109375" style="123" customWidth="1"/>
    <col min="15355" max="15355" width="16.44140625" style="123" customWidth="1"/>
    <col min="15356" max="15356" width="15.5546875" style="123" customWidth="1"/>
    <col min="15357" max="15600" width="11.44140625" style="123"/>
    <col min="15601" max="15601" width="12.44140625" style="123" customWidth="1"/>
    <col min="15602" max="15602" width="43.5546875" style="123" customWidth="1"/>
    <col min="15603" max="15604" width="16.5546875" style="123" customWidth="1"/>
    <col min="15605" max="15605" width="17.5546875" style="123" customWidth="1"/>
    <col min="15606" max="15606" width="15.5546875" style="123" customWidth="1"/>
    <col min="15607" max="15607" width="17.5546875" style="123" customWidth="1"/>
    <col min="15608" max="15608" width="25.5546875" style="123" customWidth="1"/>
    <col min="15609" max="15609" width="16.88671875" style="123" customWidth="1"/>
    <col min="15610" max="15610" width="14.109375" style="123" customWidth="1"/>
    <col min="15611" max="15611" width="16.44140625" style="123" customWidth="1"/>
    <col min="15612" max="15612" width="15.5546875" style="123" customWidth="1"/>
    <col min="15613" max="15856" width="11.44140625" style="123"/>
    <col min="15857" max="15857" width="12.44140625" style="123" customWidth="1"/>
    <col min="15858" max="15858" width="43.5546875" style="123" customWidth="1"/>
    <col min="15859" max="15860" width="16.5546875" style="123" customWidth="1"/>
    <col min="15861" max="15861" width="17.5546875" style="123" customWidth="1"/>
    <col min="15862" max="15862" width="15.5546875" style="123" customWidth="1"/>
    <col min="15863" max="15863" width="17.5546875" style="123" customWidth="1"/>
    <col min="15864" max="15864" width="25.5546875" style="123" customWidth="1"/>
    <col min="15865" max="15865" width="16.88671875" style="123" customWidth="1"/>
    <col min="15866" max="15866" width="14.109375" style="123" customWidth="1"/>
    <col min="15867" max="15867" width="16.44140625" style="123" customWidth="1"/>
    <col min="15868" max="15868" width="15.5546875" style="123" customWidth="1"/>
    <col min="15869" max="16112" width="11.44140625" style="123"/>
    <col min="16113" max="16113" width="12.44140625" style="123" customWidth="1"/>
    <col min="16114" max="16114" width="43.5546875" style="123" customWidth="1"/>
    <col min="16115" max="16116" width="16.5546875" style="123" customWidth="1"/>
    <col min="16117" max="16117" width="17.5546875" style="123" customWidth="1"/>
    <col min="16118" max="16118" width="15.5546875" style="123" customWidth="1"/>
    <col min="16119" max="16119" width="17.5546875" style="123" customWidth="1"/>
    <col min="16120" max="16120" width="25.5546875" style="123" customWidth="1"/>
    <col min="16121" max="16121" width="16.88671875" style="123" customWidth="1"/>
    <col min="16122" max="16122" width="14.109375" style="123" customWidth="1"/>
    <col min="16123" max="16123" width="16.44140625" style="123" customWidth="1"/>
    <col min="16124" max="16124" width="15.5546875" style="123" customWidth="1"/>
    <col min="16125" max="16384" width="11.44140625" style="123"/>
  </cols>
  <sheetData>
    <row r="2" spans="1:14" ht="18" thickBot="1" x14ac:dyDescent="0.3">
      <c r="C2" s="3" t="s">
        <v>0</v>
      </c>
      <c r="D2" s="809" t="s">
        <v>1153</v>
      </c>
      <c r="E2" s="809"/>
      <c r="F2" s="127"/>
      <c r="G2" s="4"/>
      <c r="H2" s="5"/>
      <c r="I2" s="6"/>
      <c r="J2" s="6"/>
    </row>
    <row r="3" spans="1:14" ht="18" customHeight="1" thickBot="1" x14ac:dyDescent="0.3">
      <c r="C3" s="9" t="s">
        <v>2</v>
      </c>
      <c r="D3" s="810" t="s">
        <v>3</v>
      </c>
      <c r="E3" s="810"/>
      <c r="F3" s="128"/>
      <c r="G3" s="10"/>
      <c r="H3" s="11"/>
      <c r="I3" s="12"/>
      <c r="J3" s="12"/>
      <c r="K3" s="811" t="s">
        <v>4</v>
      </c>
      <c r="L3" s="812"/>
      <c r="M3" s="812"/>
      <c r="N3" s="813"/>
    </row>
    <row r="4" spans="1:14" ht="15" customHeight="1" thickBot="1" x14ac:dyDescent="0.3">
      <c r="C4" s="814" t="s">
        <v>5</v>
      </c>
      <c r="D4" s="815"/>
      <c r="E4" s="815"/>
      <c r="F4" s="815"/>
      <c r="G4" s="815"/>
      <c r="H4" s="815"/>
      <c r="I4" s="816"/>
      <c r="J4" s="13"/>
      <c r="K4" s="817" t="s">
        <v>6</v>
      </c>
      <c r="L4" s="818"/>
      <c r="M4" s="817" t="s">
        <v>7</v>
      </c>
      <c r="N4" s="818"/>
    </row>
    <row r="5" spans="1:14" ht="27" thickBot="1" x14ac:dyDescent="0.3">
      <c r="A5" s="14" t="s">
        <v>8</v>
      </c>
      <c r="B5" s="14" t="s">
        <v>9</v>
      </c>
      <c r="C5" s="15" t="s">
        <v>10</v>
      </c>
      <c r="D5" s="16" t="s">
        <v>11</v>
      </c>
      <c r="E5" s="16" t="s">
        <v>12</v>
      </c>
      <c r="F5" s="16" t="s">
        <v>13</v>
      </c>
      <c r="G5" s="18" t="s">
        <v>14</v>
      </c>
      <c r="H5" s="19" t="s">
        <v>15</v>
      </c>
      <c r="I5" s="20" t="s">
        <v>16</v>
      </c>
      <c r="J5" s="20"/>
      <c r="K5" s="16" t="s">
        <v>17</v>
      </c>
      <c r="L5" s="21" t="s">
        <v>18</v>
      </c>
      <c r="M5" s="22" t="s">
        <v>19</v>
      </c>
      <c r="N5" s="23" t="s">
        <v>18</v>
      </c>
    </row>
    <row r="6" spans="1:14" ht="13.8" x14ac:dyDescent="0.25">
      <c r="A6" s="24"/>
      <c r="B6" s="24"/>
      <c r="C6" s="25" t="s">
        <v>20</v>
      </c>
      <c r="D6" s="26" t="s">
        <v>21</v>
      </c>
      <c r="E6" s="129"/>
      <c r="F6" s="129"/>
      <c r="G6" s="28">
        <v>1542076840</v>
      </c>
      <c r="H6" s="29">
        <f>+E6+F6+G6</f>
        <v>1542076840</v>
      </c>
      <c r="I6" s="30"/>
      <c r="J6" s="30"/>
      <c r="K6" s="130"/>
      <c r="L6" s="131"/>
      <c r="M6" s="132"/>
      <c r="N6" s="46"/>
    </row>
    <row r="7" spans="1:14" ht="13.8" hidden="1" x14ac:dyDescent="0.25">
      <c r="A7" s="24"/>
      <c r="B7" s="24"/>
      <c r="C7" s="34" t="s">
        <v>22</v>
      </c>
      <c r="D7" s="35" t="s">
        <v>23</v>
      </c>
      <c r="E7" s="133"/>
      <c r="F7" s="133"/>
      <c r="G7" s="37">
        <v>0</v>
      </c>
      <c r="H7" s="38">
        <f t="shared" ref="H7:H70" si="0">+E7+F7+G7</f>
        <v>0</v>
      </c>
      <c r="I7" s="39"/>
      <c r="J7" s="39"/>
      <c r="K7" s="134"/>
      <c r="L7" s="135"/>
      <c r="M7" s="136"/>
      <c r="N7" s="46"/>
    </row>
    <row r="8" spans="1:14" ht="13.8" x14ac:dyDescent="0.25">
      <c r="A8" s="24"/>
      <c r="B8" s="24"/>
      <c r="C8" s="34" t="s">
        <v>24</v>
      </c>
      <c r="D8" s="35" t="s">
        <v>25</v>
      </c>
      <c r="E8" s="133"/>
      <c r="F8" s="133"/>
      <c r="G8" s="37">
        <v>1800000</v>
      </c>
      <c r="H8" s="38">
        <f t="shared" si="0"/>
        <v>1800000</v>
      </c>
      <c r="I8" s="39"/>
      <c r="J8" s="39"/>
      <c r="K8" s="134"/>
      <c r="L8" s="135"/>
      <c r="M8" s="136"/>
      <c r="N8" s="46"/>
    </row>
    <row r="9" spans="1:14" ht="13.8" x14ac:dyDescent="0.25">
      <c r="A9" s="24"/>
      <c r="B9" s="24"/>
      <c r="C9" s="34" t="s">
        <v>26</v>
      </c>
      <c r="D9" s="35" t="s">
        <v>27</v>
      </c>
      <c r="E9" s="133"/>
      <c r="F9" s="133"/>
      <c r="G9" s="37">
        <v>612400000</v>
      </c>
      <c r="H9" s="38">
        <f t="shared" si="0"/>
        <v>612400000</v>
      </c>
      <c r="I9" s="39"/>
      <c r="J9" s="39"/>
      <c r="K9" s="134"/>
      <c r="L9" s="135"/>
      <c r="M9" s="136"/>
      <c r="N9" s="46"/>
    </row>
    <row r="10" spans="1:14" ht="13.8" x14ac:dyDescent="0.25">
      <c r="A10" s="24"/>
      <c r="B10" s="24"/>
      <c r="C10" s="34" t="s">
        <v>28</v>
      </c>
      <c r="D10" s="35" t="s">
        <v>29</v>
      </c>
      <c r="E10" s="133"/>
      <c r="F10" s="133"/>
      <c r="G10" s="37">
        <v>5065170</v>
      </c>
      <c r="H10" s="38">
        <f t="shared" si="0"/>
        <v>5065170</v>
      </c>
      <c r="I10" s="39"/>
      <c r="J10" s="39"/>
      <c r="K10" s="134"/>
      <c r="L10" s="135"/>
      <c r="M10" s="136"/>
      <c r="N10" s="46"/>
    </row>
    <row r="11" spans="1:14" ht="13.8" x14ac:dyDescent="0.25">
      <c r="A11" s="24"/>
      <c r="B11" s="24"/>
      <c r="C11" s="34" t="s">
        <v>30</v>
      </c>
      <c r="D11" s="35" t="s">
        <v>31</v>
      </c>
      <c r="E11" s="133"/>
      <c r="F11" s="133"/>
      <c r="G11" s="37">
        <v>195016318</v>
      </c>
      <c r="H11" s="38">
        <f t="shared" si="0"/>
        <v>195016318</v>
      </c>
      <c r="I11" s="39"/>
      <c r="J11" s="39"/>
      <c r="K11" s="134"/>
      <c r="L11" s="135"/>
      <c r="M11" s="136"/>
      <c r="N11" s="46"/>
    </row>
    <row r="12" spans="1:14" ht="13.8" x14ac:dyDescent="0.25">
      <c r="A12" s="24"/>
      <c r="B12" s="24"/>
      <c r="C12" s="34" t="s">
        <v>32</v>
      </c>
      <c r="D12" s="35" t="s">
        <v>33</v>
      </c>
      <c r="E12" s="133"/>
      <c r="F12" s="133"/>
      <c r="G12" s="37">
        <v>171333518</v>
      </c>
      <c r="H12" s="38">
        <f t="shared" si="0"/>
        <v>171333518</v>
      </c>
      <c r="I12" s="39"/>
      <c r="J12" s="39"/>
      <c r="K12" s="134"/>
      <c r="L12" s="135"/>
      <c r="M12" s="136"/>
      <c r="N12" s="46"/>
    </row>
    <row r="13" spans="1:14" ht="13.8" x14ac:dyDescent="0.25">
      <c r="A13" s="24"/>
      <c r="B13" s="24"/>
      <c r="C13" s="34" t="s">
        <v>34</v>
      </c>
      <c r="D13" s="35" t="s">
        <v>35</v>
      </c>
      <c r="E13" s="133"/>
      <c r="F13" s="133"/>
      <c r="G13" s="37">
        <v>5100000</v>
      </c>
      <c r="H13" s="38">
        <f t="shared" si="0"/>
        <v>5100000</v>
      </c>
      <c r="I13" s="39"/>
      <c r="J13" s="39"/>
      <c r="K13" s="134"/>
      <c r="L13" s="135"/>
      <c r="M13" s="136"/>
      <c r="N13" s="46"/>
    </row>
    <row r="14" spans="1:14" ht="52.8" x14ac:dyDescent="0.25">
      <c r="A14" s="24"/>
      <c r="B14" s="24"/>
      <c r="C14" s="34" t="s">
        <v>36</v>
      </c>
      <c r="D14" s="40" t="s">
        <v>37</v>
      </c>
      <c r="E14" s="137"/>
      <c r="F14" s="137"/>
      <c r="G14" s="37">
        <v>216244237</v>
      </c>
      <c r="H14" s="38">
        <f t="shared" si="0"/>
        <v>216244237</v>
      </c>
      <c r="I14" s="42" t="s">
        <v>1154</v>
      </c>
      <c r="J14" s="42"/>
      <c r="K14" s="134"/>
      <c r="L14" s="135"/>
      <c r="M14" s="136"/>
      <c r="N14" s="46"/>
    </row>
    <row r="15" spans="1:14" ht="26.4" x14ac:dyDescent="0.25">
      <c r="A15" s="24"/>
      <c r="B15" s="24"/>
      <c r="C15" s="34" t="s">
        <v>39</v>
      </c>
      <c r="D15" s="43" t="s">
        <v>40</v>
      </c>
      <c r="E15" s="138"/>
      <c r="F15" s="138"/>
      <c r="G15" s="37">
        <v>11688878</v>
      </c>
      <c r="H15" s="38">
        <f t="shared" si="0"/>
        <v>11688878</v>
      </c>
      <c r="I15" s="39" t="s">
        <v>1155</v>
      </c>
      <c r="J15" s="39"/>
      <c r="K15" s="134"/>
      <c r="L15" s="135"/>
      <c r="M15" s="136"/>
      <c r="N15" s="46"/>
    </row>
    <row r="16" spans="1:14" ht="52.8" x14ac:dyDescent="0.25">
      <c r="A16" s="24"/>
      <c r="B16" s="24"/>
      <c r="C16" s="34" t="s">
        <v>42</v>
      </c>
      <c r="D16" s="40" t="s">
        <v>43</v>
      </c>
      <c r="E16" s="137"/>
      <c r="F16" s="137"/>
      <c r="G16" s="37">
        <v>126707434</v>
      </c>
      <c r="H16" s="38">
        <f t="shared" si="0"/>
        <v>126707434</v>
      </c>
      <c r="I16" s="42" t="s">
        <v>1156</v>
      </c>
      <c r="J16" s="42"/>
      <c r="K16" s="134"/>
      <c r="L16" s="135"/>
      <c r="M16" s="136"/>
      <c r="N16" s="46"/>
    </row>
    <row r="17" spans="1:14" ht="52.8" x14ac:dyDescent="0.25">
      <c r="A17" s="24"/>
      <c r="B17" s="24"/>
      <c r="C17" s="34" t="s">
        <v>45</v>
      </c>
      <c r="D17" s="40" t="s">
        <v>46</v>
      </c>
      <c r="E17" s="137"/>
      <c r="F17" s="137"/>
      <c r="G17" s="37">
        <v>70133266</v>
      </c>
      <c r="H17" s="38">
        <f t="shared" si="0"/>
        <v>70133266</v>
      </c>
      <c r="I17" s="42" t="s">
        <v>1157</v>
      </c>
      <c r="J17" s="42"/>
      <c r="K17" s="134"/>
      <c r="L17" s="135"/>
      <c r="M17" s="136"/>
      <c r="N17" s="46"/>
    </row>
    <row r="18" spans="1:14" ht="39.6" x14ac:dyDescent="0.25">
      <c r="A18" s="24"/>
      <c r="B18" s="24"/>
      <c r="C18" s="34" t="s">
        <v>48</v>
      </c>
      <c r="D18" s="40" t="s">
        <v>49</v>
      </c>
      <c r="E18" s="137"/>
      <c r="F18" s="137"/>
      <c r="G18" s="37">
        <v>35066633</v>
      </c>
      <c r="H18" s="38">
        <f t="shared" si="0"/>
        <v>35066633</v>
      </c>
      <c r="I18" s="42" t="s">
        <v>1158</v>
      </c>
      <c r="J18" s="42"/>
      <c r="K18" s="134"/>
      <c r="L18" s="135"/>
      <c r="M18" s="136"/>
      <c r="N18" s="46"/>
    </row>
    <row r="19" spans="1:14" ht="22.8" hidden="1" x14ac:dyDescent="0.25">
      <c r="A19" s="24"/>
      <c r="B19" s="24"/>
      <c r="C19" s="34" t="s">
        <v>51</v>
      </c>
      <c r="D19" s="40" t="s">
        <v>52</v>
      </c>
      <c r="E19" s="137"/>
      <c r="F19" s="137"/>
      <c r="G19" s="37"/>
      <c r="H19" s="38">
        <f t="shared" si="0"/>
        <v>0</v>
      </c>
      <c r="I19" s="39"/>
      <c r="J19" s="39"/>
      <c r="K19" s="134"/>
      <c r="L19" s="135"/>
      <c r="M19" s="136"/>
      <c r="N19" s="46"/>
    </row>
    <row r="20" spans="1:14" ht="66" x14ac:dyDescent="0.25">
      <c r="A20" s="2">
        <v>1</v>
      </c>
      <c r="B20" s="45" t="s">
        <v>54</v>
      </c>
      <c r="C20" s="34" t="s">
        <v>55</v>
      </c>
      <c r="D20" s="46" t="s">
        <v>56</v>
      </c>
      <c r="E20" s="139"/>
      <c r="F20" s="139"/>
      <c r="G20" s="48">
        <v>86000000</v>
      </c>
      <c r="H20" s="38">
        <f t="shared" si="0"/>
        <v>86000000</v>
      </c>
      <c r="I20" s="49"/>
      <c r="J20" s="49"/>
      <c r="K20" s="31"/>
      <c r="L20" s="140"/>
      <c r="M20" s="151" t="s">
        <v>1159</v>
      </c>
      <c r="N20" s="46" t="s">
        <v>1160</v>
      </c>
    </row>
    <row r="21" spans="1:14" ht="13.8" hidden="1" x14ac:dyDescent="0.25">
      <c r="A21" s="2">
        <v>1</v>
      </c>
      <c r="B21" s="45" t="s">
        <v>54</v>
      </c>
      <c r="C21" s="34" t="s">
        <v>58</v>
      </c>
      <c r="D21" s="46" t="s">
        <v>59</v>
      </c>
      <c r="E21" s="142"/>
      <c r="F21" s="142"/>
      <c r="G21" s="48"/>
      <c r="H21" s="38">
        <f t="shared" si="0"/>
        <v>0</v>
      </c>
      <c r="I21" s="49"/>
      <c r="J21" s="49"/>
      <c r="K21" s="31"/>
      <c r="L21" s="140"/>
      <c r="M21" s="141" t="s">
        <v>57</v>
      </c>
      <c r="N21" s="46"/>
    </row>
    <row r="22" spans="1:14" ht="13.8" hidden="1" x14ac:dyDescent="0.25">
      <c r="A22" s="2">
        <v>1</v>
      </c>
      <c r="B22" s="45" t="s">
        <v>54</v>
      </c>
      <c r="C22" s="34" t="s">
        <v>60</v>
      </c>
      <c r="D22" s="46" t="s">
        <v>61</v>
      </c>
      <c r="E22" s="142"/>
      <c r="F22" s="142"/>
      <c r="G22" s="48"/>
      <c r="H22" s="38">
        <f t="shared" si="0"/>
        <v>0</v>
      </c>
      <c r="I22" s="49"/>
      <c r="J22" s="49"/>
      <c r="K22" s="31"/>
      <c r="L22" s="140"/>
      <c r="M22" s="141" t="s">
        <v>57</v>
      </c>
      <c r="N22" s="46"/>
    </row>
    <row r="23" spans="1:14" ht="13.8" hidden="1" x14ac:dyDescent="0.25">
      <c r="A23" s="2">
        <v>1</v>
      </c>
      <c r="B23" s="45" t="s">
        <v>54</v>
      </c>
      <c r="C23" s="34" t="s">
        <v>64</v>
      </c>
      <c r="D23" s="46" t="s">
        <v>65</v>
      </c>
      <c r="E23" s="142"/>
      <c r="F23" s="142"/>
      <c r="G23" s="48"/>
      <c r="H23" s="38">
        <f t="shared" si="0"/>
        <v>0</v>
      </c>
      <c r="I23" s="49"/>
      <c r="J23" s="49"/>
      <c r="K23" s="31"/>
      <c r="L23" s="140"/>
      <c r="M23" s="141" t="s">
        <v>57</v>
      </c>
      <c r="N23" s="46"/>
    </row>
    <row r="24" spans="1:14" ht="13.8" hidden="1" x14ac:dyDescent="0.25">
      <c r="A24" s="2">
        <v>1</v>
      </c>
      <c r="B24" s="45" t="s">
        <v>54</v>
      </c>
      <c r="C24" s="34" t="s">
        <v>66</v>
      </c>
      <c r="D24" s="46" t="s">
        <v>67</v>
      </c>
      <c r="E24" s="142"/>
      <c r="F24" s="142"/>
      <c r="G24" s="48"/>
      <c r="H24" s="38">
        <f t="shared" si="0"/>
        <v>0</v>
      </c>
      <c r="I24" s="49"/>
      <c r="J24" s="49"/>
      <c r="K24" s="31"/>
      <c r="L24" s="140"/>
      <c r="M24" s="141" t="s">
        <v>57</v>
      </c>
      <c r="N24" s="46"/>
    </row>
    <row r="25" spans="1:14" ht="13.8" x14ac:dyDescent="0.25">
      <c r="A25" s="2">
        <v>1</v>
      </c>
      <c r="B25" s="45" t="s">
        <v>68</v>
      </c>
      <c r="C25" s="34" t="s">
        <v>69</v>
      </c>
      <c r="D25" s="46" t="s">
        <v>70</v>
      </c>
      <c r="E25" s="142"/>
      <c r="F25" s="142"/>
      <c r="G25" s="48">
        <v>2556666</v>
      </c>
      <c r="H25" s="38">
        <f t="shared" si="0"/>
        <v>2556666</v>
      </c>
      <c r="I25" s="49"/>
      <c r="J25" s="49"/>
      <c r="K25" s="31"/>
      <c r="L25" s="140"/>
      <c r="M25" s="143"/>
      <c r="N25" s="46"/>
    </row>
    <row r="26" spans="1:14" ht="13.8" x14ac:dyDescent="0.25">
      <c r="A26" s="2">
        <v>1</v>
      </c>
      <c r="B26" s="45" t="s">
        <v>68</v>
      </c>
      <c r="C26" s="34" t="s">
        <v>71</v>
      </c>
      <c r="D26" s="46" t="s">
        <v>72</v>
      </c>
      <c r="E26" s="142"/>
      <c r="F26" s="142"/>
      <c r="G26" s="48">
        <v>9313920</v>
      </c>
      <c r="H26" s="38">
        <f t="shared" si="0"/>
        <v>9313920</v>
      </c>
      <c r="I26" s="49"/>
      <c r="J26" s="49"/>
      <c r="K26" s="31"/>
      <c r="L26" s="140"/>
      <c r="M26" s="143"/>
      <c r="N26" s="46"/>
    </row>
    <row r="27" spans="1:14" ht="13.8" hidden="1" x14ac:dyDescent="0.25">
      <c r="A27" s="2">
        <v>1</v>
      </c>
      <c r="B27" s="45" t="s">
        <v>68</v>
      </c>
      <c r="C27" s="34" t="s">
        <v>73</v>
      </c>
      <c r="D27" s="46" t="s">
        <v>74</v>
      </c>
      <c r="E27" s="142"/>
      <c r="F27" s="142"/>
      <c r="G27" s="48">
        <v>0</v>
      </c>
      <c r="H27" s="38">
        <f t="shared" si="0"/>
        <v>0</v>
      </c>
      <c r="I27" s="49"/>
      <c r="J27" s="49"/>
      <c r="K27" s="31"/>
      <c r="L27" s="140"/>
      <c r="M27" s="143"/>
      <c r="N27" s="46"/>
    </row>
    <row r="28" spans="1:14" ht="26.4" x14ac:dyDescent="0.25">
      <c r="A28" s="2">
        <v>1</v>
      </c>
      <c r="B28" s="45" t="s">
        <v>68</v>
      </c>
      <c r="C28" s="34" t="s">
        <v>75</v>
      </c>
      <c r="D28" s="46" t="s">
        <v>76</v>
      </c>
      <c r="E28" s="142"/>
      <c r="F28" s="142"/>
      <c r="G28" s="48">
        <v>3316789</v>
      </c>
      <c r="H28" s="38">
        <f t="shared" si="0"/>
        <v>3316789</v>
      </c>
      <c r="I28" s="49"/>
      <c r="J28" s="49"/>
      <c r="K28" s="31"/>
      <c r="L28" s="140"/>
      <c r="M28" s="146" t="s">
        <v>1161</v>
      </c>
      <c r="N28" s="68" t="s">
        <v>1162</v>
      </c>
    </row>
    <row r="29" spans="1:14" ht="13.8" hidden="1" x14ac:dyDescent="0.25">
      <c r="A29" s="2">
        <v>1</v>
      </c>
      <c r="B29" s="45" t="s">
        <v>68</v>
      </c>
      <c r="C29" s="34" t="s">
        <v>79</v>
      </c>
      <c r="D29" s="46" t="s">
        <v>80</v>
      </c>
      <c r="E29" s="142"/>
      <c r="F29" s="142"/>
      <c r="G29" s="48"/>
      <c r="H29" s="38">
        <f t="shared" si="0"/>
        <v>0</v>
      </c>
      <c r="I29" s="49"/>
      <c r="J29" s="49"/>
      <c r="K29" s="31"/>
      <c r="L29" s="140"/>
      <c r="M29" s="143"/>
      <c r="N29" s="46"/>
    </row>
    <row r="30" spans="1:14" ht="39.6" x14ac:dyDescent="0.25">
      <c r="A30" s="2">
        <v>1</v>
      </c>
      <c r="B30" s="45" t="s">
        <v>83</v>
      </c>
      <c r="C30" s="34" t="s">
        <v>84</v>
      </c>
      <c r="D30" s="50" t="s">
        <v>85</v>
      </c>
      <c r="E30" s="145"/>
      <c r="F30" s="145"/>
      <c r="G30" s="48">
        <v>100000</v>
      </c>
      <c r="H30" s="38">
        <f t="shared" si="0"/>
        <v>100000</v>
      </c>
      <c r="I30" s="52"/>
      <c r="J30" s="52"/>
      <c r="K30" s="31"/>
      <c r="L30" s="140"/>
      <c r="M30" s="141" t="s">
        <v>1163</v>
      </c>
      <c r="N30" s="68" t="s">
        <v>1164</v>
      </c>
    </row>
    <row r="31" spans="1:14" ht="13.8" hidden="1" x14ac:dyDescent="0.25">
      <c r="A31" s="2">
        <v>1</v>
      </c>
      <c r="B31" s="45" t="s">
        <v>83</v>
      </c>
      <c r="C31" s="34" t="s">
        <v>90</v>
      </c>
      <c r="D31" s="50" t="s">
        <v>91</v>
      </c>
      <c r="E31" s="145"/>
      <c r="F31" s="145"/>
      <c r="G31" s="48"/>
      <c r="H31" s="38">
        <f t="shared" si="0"/>
        <v>0</v>
      </c>
      <c r="I31" s="52"/>
      <c r="J31" s="52"/>
      <c r="K31" s="31"/>
      <c r="L31" s="140"/>
      <c r="M31" s="143"/>
      <c r="N31" s="46"/>
    </row>
    <row r="32" spans="1:14" ht="13.8" hidden="1" x14ac:dyDescent="0.25">
      <c r="A32" s="2">
        <v>1</v>
      </c>
      <c r="B32" s="45" t="s">
        <v>83</v>
      </c>
      <c r="C32" s="34" t="s">
        <v>93</v>
      </c>
      <c r="D32" s="50" t="s">
        <v>94</v>
      </c>
      <c r="E32" s="145"/>
      <c r="F32" s="145"/>
      <c r="G32" s="48"/>
      <c r="H32" s="38">
        <f t="shared" si="0"/>
        <v>0</v>
      </c>
      <c r="I32" s="52"/>
      <c r="J32" s="52"/>
      <c r="K32" s="31"/>
      <c r="L32" s="140"/>
      <c r="M32" s="143"/>
      <c r="N32" s="46"/>
    </row>
    <row r="33" spans="1:14" ht="52.8" x14ac:dyDescent="0.25">
      <c r="A33" s="2">
        <v>1</v>
      </c>
      <c r="B33" s="45" t="s">
        <v>83</v>
      </c>
      <c r="C33" s="34" t="s">
        <v>96</v>
      </c>
      <c r="D33" s="50" t="s">
        <v>97</v>
      </c>
      <c r="E33" s="145"/>
      <c r="F33" s="145"/>
      <c r="G33" s="48">
        <v>63000000</v>
      </c>
      <c r="H33" s="38">
        <f t="shared" si="0"/>
        <v>63000000</v>
      </c>
      <c r="I33" s="53"/>
      <c r="J33" s="53"/>
      <c r="K33" s="31"/>
      <c r="L33" s="140"/>
      <c r="M33" s="146" t="s">
        <v>1165</v>
      </c>
      <c r="N33" s="68" t="s">
        <v>1166</v>
      </c>
    </row>
    <row r="34" spans="1:14" ht="13.8" hidden="1" x14ac:dyDescent="0.25">
      <c r="A34" s="2">
        <v>1</v>
      </c>
      <c r="B34" s="45" t="s">
        <v>83</v>
      </c>
      <c r="C34" s="34" t="s">
        <v>98</v>
      </c>
      <c r="D34" s="50" t="s">
        <v>99</v>
      </c>
      <c r="E34" s="145"/>
      <c r="F34" s="145"/>
      <c r="G34" s="48"/>
      <c r="H34" s="38">
        <f t="shared" si="0"/>
        <v>0</v>
      </c>
      <c r="I34" s="53"/>
      <c r="J34" s="53"/>
      <c r="K34" s="31"/>
      <c r="L34" s="140"/>
      <c r="M34" s="143"/>
      <c r="N34" s="46"/>
    </row>
    <row r="35" spans="1:14" ht="26.4" hidden="1" x14ac:dyDescent="0.25">
      <c r="A35" s="2">
        <v>1</v>
      </c>
      <c r="B35" s="45" t="s">
        <v>83</v>
      </c>
      <c r="C35" s="34" t="s">
        <v>100</v>
      </c>
      <c r="D35" s="54" t="s">
        <v>101</v>
      </c>
      <c r="E35" s="145"/>
      <c r="F35" s="145"/>
      <c r="G35" s="48"/>
      <c r="H35" s="38">
        <f t="shared" si="0"/>
        <v>0</v>
      </c>
      <c r="I35" s="53"/>
      <c r="J35" s="53"/>
      <c r="K35" s="31"/>
      <c r="L35" s="140"/>
      <c r="M35" s="143"/>
      <c r="N35" s="46"/>
    </row>
    <row r="36" spans="1:14" ht="52.8" x14ac:dyDescent="0.25">
      <c r="A36" s="2">
        <v>1</v>
      </c>
      <c r="B36" s="45" t="s">
        <v>83</v>
      </c>
      <c r="C36" s="34" t="s">
        <v>104</v>
      </c>
      <c r="D36" s="54" t="s">
        <v>105</v>
      </c>
      <c r="E36" s="145"/>
      <c r="F36" s="145"/>
      <c r="G36" s="48">
        <v>5400000</v>
      </c>
      <c r="H36" s="38">
        <f t="shared" si="0"/>
        <v>5400000</v>
      </c>
      <c r="I36" s="52"/>
      <c r="J36" s="52"/>
      <c r="K36" s="468" t="s">
        <v>1167</v>
      </c>
      <c r="L36" s="388" t="s">
        <v>1168</v>
      </c>
      <c r="M36" s="143" t="s">
        <v>1169</v>
      </c>
      <c r="N36" s="68" t="s">
        <v>1170</v>
      </c>
    </row>
    <row r="37" spans="1:14" ht="13.8" hidden="1" x14ac:dyDescent="0.25">
      <c r="A37" s="2">
        <v>1</v>
      </c>
      <c r="B37" s="45" t="s">
        <v>109</v>
      </c>
      <c r="C37" s="34" t="s">
        <v>110</v>
      </c>
      <c r="D37" s="50" t="s">
        <v>111</v>
      </c>
      <c r="E37" s="145"/>
      <c r="F37" s="145"/>
      <c r="G37" s="57"/>
      <c r="H37" s="38">
        <f t="shared" si="0"/>
        <v>0</v>
      </c>
      <c r="I37" s="53"/>
      <c r="J37" s="53"/>
      <c r="K37" s="31"/>
      <c r="L37" s="140"/>
      <c r="M37" s="143"/>
      <c r="N37" s="46"/>
    </row>
    <row r="38" spans="1:14" ht="13.8" hidden="1" x14ac:dyDescent="0.25">
      <c r="A38" s="2">
        <v>1</v>
      </c>
      <c r="B38" s="45" t="s">
        <v>109</v>
      </c>
      <c r="C38" s="34" t="s">
        <v>112</v>
      </c>
      <c r="D38" s="50" t="s">
        <v>113</v>
      </c>
      <c r="E38" s="145"/>
      <c r="F38" s="145"/>
      <c r="G38" s="57"/>
      <c r="H38" s="38">
        <f t="shared" si="0"/>
        <v>0</v>
      </c>
      <c r="I38" s="53"/>
      <c r="J38" s="53"/>
      <c r="K38" s="31"/>
      <c r="L38" s="140"/>
      <c r="M38" s="143"/>
      <c r="N38" s="46"/>
    </row>
    <row r="39" spans="1:14" ht="13.8" hidden="1" x14ac:dyDescent="0.25">
      <c r="A39" s="2">
        <v>1</v>
      </c>
      <c r="B39" s="45" t="s">
        <v>109</v>
      </c>
      <c r="C39" s="34" t="s">
        <v>114</v>
      </c>
      <c r="D39" s="50" t="s">
        <v>115</v>
      </c>
      <c r="E39" s="145"/>
      <c r="F39" s="145"/>
      <c r="G39" s="48"/>
      <c r="H39" s="38">
        <f t="shared" si="0"/>
        <v>0</v>
      </c>
      <c r="I39" s="53"/>
      <c r="J39" s="53"/>
      <c r="K39" s="31"/>
      <c r="L39" s="140"/>
      <c r="M39" s="141"/>
      <c r="N39" s="46"/>
    </row>
    <row r="40" spans="1:14" ht="13.8" hidden="1" x14ac:dyDescent="0.25">
      <c r="A40" s="2">
        <v>1</v>
      </c>
      <c r="B40" s="45" t="s">
        <v>109</v>
      </c>
      <c r="C40" s="34" t="s">
        <v>116</v>
      </c>
      <c r="D40" s="50" t="s">
        <v>117</v>
      </c>
      <c r="E40" s="145"/>
      <c r="F40" s="145"/>
      <c r="G40" s="48"/>
      <c r="H40" s="38">
        <f t="shared" si="0"/>
        <v>0</v>
      </c>
      <c r="I40" s="53"/>
      <c r="J40" s="53"/>
      <c r="K40" s="147"/>
      <c r="L40" s="148"/>
      <c r="M40" s="141"/>
      <c r="N40" s="46"/>
    </row>
    <row r="41" spans="1:14" ht="13.8" hidden="1" x14ac:dyDescent="0.25">
      <c r="A41" s="2">
        <v>1</v>
      </c>
      <c r="B41" s="45" t="s">
        <v>109</v>
      </c>
      <c r="C41" s="34" t="s">
        <v>120</v>
      </c>
      <c r="D41" s="50" t="s">
        <v>121</v>
      </c>
      <c r="E41" s="145"/>
      <c r="F41" s="145"/>
      <c r="G41" s="48"/>
      <c r="H41" s="38">
        <f t="shared" si="0"/>
        <v>0</v>
      </c>
      <c r="I41" s="52"/>
      <c r="J41" s="52"/>
      <c r="K41" s="31"/>
      <c r="L41" s="140"/>
      <c r="M41" s="143"/>
      <c r="N41" s="46"/>
    </row>
    <row r="42" spans="1:14" ht="51" customHeight="1" x14ac:dyDescent="0.25">
      <c r="A42" s="2">
        <v>1</v>
      </c>
      <c r="B42" s="45" t="s">
        <v>109</v>
      </c>
      <c r="C42" s="34" t="s">
        <v>126</v>
      </c>
      <c r="D42" s="50" t="s">
        <v>127</v>
      </c>
      <c r="E42" s="145"/>
      <c r="F42" s="145"/>
      <c r="G42" s="48">
        <v>138000000</v>
      </c>
      <c r="H42" s="38">
        <f t="shared" si="0"/>
        <v>138000000</v>
      </c>
      <c r="I42" s="469" t="s">
        <v>1171</v>
      </c>
      <c r="J42" s="469"/>
      <c r="K42" s="149" t="s">
        <v>86</v>
      </c>
      <c r="L42" s="458" t="s">
        <v>1172</v>
      </c>
      <c r="M42" s="459" t="s">
        <v>1173</v>
      </c>
      <c r="N42" s="68" t="s">
        <v>1174</v>
      </c>
    </row>
    <row r="43" spans="1:14" ht="39.6" x14ac:dyDescent="0.25">
      <c r="A43" s="2">
        <v>1</v>
      </c>
      <c r="B43" s="45" t="s">
        <v>109</v>
      </c>
      <c r="C43" s="34" t="s">
        <v>133</v>
      </c>
      <c r="D43" s="50" t="s">
        <v>134</v>
      </c>
      <c r="E43" s="145"/>
      <c r="F43" s="145"/>
      <c r="G43" s="48">
        <v>11400000</v>
      </c>
      <c r="H43" s="38">
        <f t="shared" si="0"/>
        <v>11400000</v>
      </c>
      <c r="I43" s="59" t="s">
        <v>1175</v>
      </c>
      <c r="J43" s="59"/>
      <c r="K43" s="31" t="s">
        <v>86</v>
      </c>
      <c r="L43" s="388" t="s">
        <v>1176</v>
      </c>
      <c r="M43" s="141" t="s">
        <v>1177</v>
      </c>
      <c r="N43" s="68" t="s">
        <v>1178</v>
      </c>
    </row>
    <row r="44" spans="1:14" ht="39.6" x14ac:dyDescent="0.25">
      <c r="A44" s="2">
        <v>1</v>
      </c>
      <c r="B44" s="45" t="s">
        <v>139</v>
      </c>
      <c r="C44" s="60" t="s">
        <v>140</v>
      </c>
      <c r="D44" s="54" t="s">
        <v>141</v>
      </c>
      <c r="E44" s="152"/>
      <c r="F44" s="152"/>
      <c r="G44" s="37">
        <v>47000000</v>
      </c>
      <c r="H44" s="38">
        <f t="shared" si="0"/>
        <v>47000000</v>
      </c>
      <c r="I44" s="62"/>
      <c r="J44" s="62"/>
      <c r="K44" s="31"/>
      <c r="L44" s="140"/>
      <c r="M44" s="141" t="s">
        <v>1179</v>
      </c>
      <c r="N44" s="68" t="s">
        <v>1180</v>
      </c>
    </row>
    <row r="45" spans="1:14" ht="13.8" x14ac:dyDescent="0.25">
      <c r="A45" s="2">
        <v>1</v>
      </c>
      <c r="B45" s="45" t="s">
        <v>139</v>
      </c>
      <c r="C45" s="60" t="s">
        <v>142</v>
      </c>
      <c r="D45" s="54" t="s">
        <v>143</v>
      </c>
      <c r="E45" s="152"/>
      <c r="F45" s="152"/>
      <c r="G45" s="37">
        <v>34000000</v>
      </c>
      <c r="H45" s="38">
        <f t="shared" si="0"/>
        <v>34000000</v>
      </c>
      <c r="I45" s="49"/>
      <c r="J45" s="49"/>
      <c r="K45" s="31"/>
      <c r="L45" s="140"/>
      <c r="M45" s="141"/>
      <c r="N45" s="46"/>
    </row>
    <row r="46" spans="1:14" ht="13.8" hidden="1" x14ac:dyDescent="0.25">
      <c r="A46" s="2">
        <v>1</v>
      </c>
      <c r="B46" s="45" t="s">
        <v>139</v>
      </c>
      <c r="C46" s="60" t="s">
        <v>144</v>
      </c>
      <c r="D46" s="54" t="s">
        <v>145</v>
      </c>
      <c r="E46" s="152"/>
      <c r="F46" s="152"/>
      <c r="G46" s="37"/>
      <c r="H46" s="38">
        <f t="shared" si="0"/>
        <v>0</v>
      </c>
      <c r="I46" s="62"/>
      <c r="J46" s="62"/>
      <c r="K46" s="31"/>
      <c r="L46" s="140"/>
      <c r="M46" s="143"/>
      <c r="N46" s="46"/>
    </row>
    <row r="47" spans="1:14" ht="13.8" hidden="1" x14ac:dyDescent="0.25">
      <c r="A47" s="2">
        <v>1</v>
      </c>
      <c r="B47" s="45" t="s">
        <v>139</v>
      </c>
      <c r="C47" s="60" t="s">
        <v>146</v>
      </c>
      <c r="D47" s="54" t="s">
        <v>147</v>
      </c>
      <c r="E47" s="152"/>
      <c r="F47" s="152"/>
      <c r="G47" s="37"/>
      <c r="H47" s="38">
        <f t="shared" si="0"/>
        <v>0</v>
      </c>
      <c r="I47" s="62"/>
      <c r="J47" s="62"/>
      <c r="K47" s="31"/>
      <c r="L47" s="140"/>
      <c r="M47" s="141"/>
      <c r="N47" s="46"/>
    </row>
    <row r="48" spans="1:14" ht="26.4" x14ac:dyDescent="0.25">
      <c r="A48" s="2">
        <v>1</v>
      </c>
      <c r="B48" s="45" t="s">
        <v>148</v>
      </c>
      <c r="C48" s="60" t="s">
        <v>149</v>
      </c>
      <c r="D48" s="54" t="s">
        <v>150</v>
      </c>
      <c r="E48" s="152"/>
      <c r="F48" s="152"/>
      <c r="G48" s="37">
        <v>4400000</v>
      </c>
      <c r="H48" s="38">
        <f t="shared" si="0"/>
        <v>4400000</v>
      </c>
      <c r="I48" s="52"/>
      <c r="J48" s="52"/>
      <c r="K48" s="31"/>
      <c r="L48" s="140"/>
      <c r="M48" s="141" t="s">
        <v>1181</v>
      </c>
      <c r="N48" s="68" t="s">
        <v>1182</v>
      </c>
    </row>
    <row r="49" spans="1:14" ht="13.8" hidden="1" x14ac:dyDescent="0.25">
      <c r="A49" s="2">
        <v>1</v>
      </c>
      <c r="B49" s="45" t="s">
        <v>148</v>
      </c>
      <c r="C49" s="34" t="s">
        <v>153</v>
      </c>
      <c r="D49" s="50" t="s">
        <v>154</v>
      </c>
      <c r="E49" s="145"/>
      <c r="F49" s="145"/>
      <c r="G49" s="57"/>
      <c r="H49" s="38">
        <f t="shared" si="0"/>
        <v>0</v>
      </c>
      <c r="I49" s="53"/>
      <c r="J49" s="53"/>
      <c r="K49" s="31"/>
      <c r="L49" s="140"/>
      <c r="M49" s="143"/>
      <c r="N49" s="46"/>
    </row>
    <row r="50" spans="1:14" ht="13.8" hidden="1" x14ac:dyDescent="0.25">
      <c r="A50" s="2">
        <v>1</v>
      </c>
      <c r="B50" s="45" t="s">
        <v>148</v>
      </c>
      <c r="C50" s="34" t="s">
        <v>155</v>
      </c>
      <c r="D50" s="50" t="s">
        <v>156</v>
      </c>
      <c r="E50" s="145"/>
      <c r="F50" s="145"/>
      <c r="G50" s="57"/>
      <c r="H50" s="38">
        <f t="shared" si="0"/>
        <v>0</v>
      </c>
      <c r="I50" s="53"/>
      <c r="J50" s="53"/>
      <c r="K50" s="31"/>
      <c r="L50" s="140"/>
      <c r="M50" s="143"/>
      <c r="N50" s="46"/>
    </row>
    <row r="51" spans="1:14" ht="13.8" hidden="1" x14ac:dyDescent="0.25">
      <c r="A51" s="2">
        <v>1</v>
      </c>
      <c r="B51" s="45" t="s">
        <v>157</v>
      </c>
      <c r="C51" s="34" t="s">
        <v>158</v>
      </c>
      <c r="D51" s="50" t="s">
        <v>159</v>
      </c>
      <c r="E51" s="145"/>
      <c r="F51" s="145"/>
      <c r="G51" s="48">
        <v>0</v>
      </c>
      <c r="H51" s="38">
        <f t="shared" si="0"/>
        <v>0</v>
      </c>
      <c r="I51" s="53"/>
      <c r="J51" s="53"/>
      <c r="K51" s="31"/>
      <c r="L51" s="388"/>
      <c r="M51" s="141"/>
      <c r="N51" s="46"/>
    </row>
    <row r="52" spans="1:14" ht="13.8" hidden="1" x14ac:dyDescent="0.25">
      <c r="A52" s="2">
        <v>1</v>
      </c>
      <c r="B52" s="45" t="s">
        <v>157</v>
      </c>
      <c r="C52" s="34" t="s">
        <v>164</v>
      </c>
      <c r="D52" s="50" t="s">
        <v>165</v>
      </c>
      <c r="E52" s="145"/>
      <c r="F52" s="145"/>
      <c r="G52" s="48"/>
      <c r="H52" s="38">
        <f t="shared" si="0"/>
        <v>0</v>
      </c>
      <c r="I52" s="52"/>
      <c r="J52" s="52"/>
      <c r="K52" s="31"/>
      <c r="L52" s="140"/>
      <c r="M52" s="143"/>
      <c r="N52" s="46"/>
    </row>
    <row r="53" spans="1:14" ht="52.8" x14ac:dyDescent="0.25">
      <c r="A53" s="2">
        <v>1</v>
      </c>
      <c r="B53" s="45" t="s">
        <v>166</v>
      </c>
      <c r="C53" s="34" t="s">
        <v>167</v>
      </c>
      <c r="D53" s="54" t="s">
        <v>168</v>
      </c>
      <c r="E53" s="145"/>
      <c r="F53" s="145"/>
      <c r="G53" s="48">
        <v>42808200</v>
      </c>
      <c r="H53" s="38">
        <f t="shared" si="0"/>
        <v>42808200</v>
      </c>
      <c r="I53" s="52"/>
      <c r="J53" s="52"/>
      <c r="K53" s="31" t="s">
        <v>86</v>
      </c>
      <c r="L53" s="388" t="s">
        <v>1183</v>
      </c>
      <c r="M53" s="143"/>
      <c r="N53" s="68" t="s">
        <v>1184</v>
      </c>
    </row>
    <row r="54" spans="1:14" ht="13.8" hidden="1" x14ac:dyDescent="0.25">
      <c r="A54" s="2">
        <v>1</v>
      </c>
      <c r="B54" s="45" t="s">
        <v>54</v>
      </c>
      <c r="C54" s="34" t="s">
        <v>172</v>
      </c>
      <c r="D54" s="54" t="s">
        <v>173</v>
      </c>
      <c r="E54" s="145"/>
      <c r="F54" s="145"/>
      <c r="G54" s="48"/>
      <c r="H54" s="38">
        <f t="shared" si="0"/>
        <v>0</v>
      </c>
      <c r="I54" s="53"/>
      <c r="J54" s="53"/>
      <c r="K54" s="31"/>
      <c r="L54" s="140"/>
      <c r="M54" s="143"/>
      <c r="N54" s="46"/>
    </row>
    <row r="55" spans="1:14" ht="13.8" hidden="1" x14ac:dyDescent="0.25">
      <c r="A55" s="2">
        <v>1</v>
      </c>
      <c r="B55" s="45" t="s">
        <v>54</v>
      </c>
      <c r="C55" s="34" t="s">
        <v>174</v>
      </c>
      <c r="D55" s="54" t="s">
        <v>175</v>
      </c>
      <c r="E55" s="145"/>
      <c r="F55" s="145"/>
      <c r="G55" s="48"/>
      <c r="H55" s="38">
        <f t="shared" si="0"/>
        <v>0</v>
      </c>
      <c r="I55" s="53"/>
      <c r="J55" s="53"/>
      <c r="K55" s="31"/>
      <c r="L55" s="140"/>
      <c r="M55" s="143"/>
      <c r="N55" s="46"/>
    </row>
    <row r="56" spans="1:14" ht="26.4" hidden="1" x14ac:dyDescent="0.25">
      <c r="A56" s="2">
        <v>1</v>
      </c>
      <c r="B56" s="45" t="s">
        <v>166</v>
      </c>
      <c r="C56" s="34" t="s">
        <v>176</v>
      </c>
      <c r="D56" s="54" t="s">
        <v>177</v>
      </c>
      <c r="E56" s="145"/>
      <c r="F56" s="145"/>
      <c r="G56" s="48"/>
      <c r="H56" s="38">
        <f t="shared" si="0"/>
        <v>0</v>
      </c>
      <c r="I56" s="53"/>
      <c r="J56" s="53"/>
      <c r="K56" s="31"/>
      <c r="L56" s="140"/>
      <c r="M56" s="143"/>
      <c r="N56" s="46"/>
    </row>
    <row r="57" spans="1:14" ht="39.6" x14ac:dyDescent="0.25">
      <c r="A57" s="2">
        <v>1</v>
      </c>
      <c r="B57" s="45" t="s">
        <v>166</v>
      </c>
      <c r="C57" s="34" t="s">
        <v>180</v>
      </c>
      <c r="D57" s="54" t="s">
        <v>181</v>
      </c>
      <c r="E57" s="145"/>
      <c r="F57" s="145"/>
      <c r="G57" s="48">
        <v>4000000</v>
      </c>
      <c r="H57" s="38">
        <f t="shared" si="0"/>
        <v>4000000</v>
      </c>
      <c r="I57" s="53"/>
      <c r="J57" s="53"/>
      <c r="K57" s="31"/>
      <c r="L57" s="388"/>
      <c r="M57" s="143" t="s">
        <v>794</v>
      </c>
      <c r="N57" s="68" t="s">
        <v>1185</v>
      </c>
    </row>
    <row r="58" spans="1:14" ht="26.4" hidden="1" x14ac:dyDescent="0.25">
      <c r="A58" s="2">
        <v>1</v>
      </c>
      <c r="B58" s="45" t="s">
        <v>166</v>
      </c>
      <c r="C58" s="34" t="s">
        <v>184</v>
      </c>
      <c r="D58" s="54" t="s">
        <v>185</v>
      </c>
      <c r="E58" s="145"/>
      <c r="F58" s="145"/>
      <c r="G58" s="48"/>
      <c r="H58" s="38">
        <f t="shared" si="0"/>
        <v>0</v>
      </c>
      <c r="I58" s="52"/>
      <c r="J58" s="52"/>
      <c r="K58" s="31"/>
      <c r="L58" s="140"/>
      <c r="M58" s="143"/>
      <c r="N58" s="46"/>
    </row>
    <row r="59" spans="1:14" ht="52.8" x14ac:dyDescent="0.25">
      <c r="A59" s="2">
        <v>1</v>
      </c>
      <c r="B59" s="45" t="s">
        <v>166</v>
      </c>
      <c r="C59" s="34" t="s">
        <v>186</v>
      </c>
      <c r="D59" s="54" t="s">
        <v>187</v>
      </c>
      <c r="E59" s="145"/>
      <c r="F59" s="145"/>
      <c r="G59" s="48">
        <v>7000000</v>
      </c>
      <c r="H59" s="38">
        <f t="shared" si="0"/>
        <v>7000000</v>
      </c>
      <c r="I59" s="52"/>
      <c r="J59" s="52"/>
      <c r="K59" s="31"/>
      <c r="L59" s="140"/>
      <c r="M59" s="146" t="s">
        <v>1186</v>
      </c>
      <c r="N59" s="68" t="s">
        <v>1187</v>
      </c>
    </row>
    <row r="60" spans="1:14" ht="26.4" hidden="1" x14ac:dyDescent="0.25">
      <c r="A60" s="2">
        <v>1</v>
      </c>
      <c r="B60" s="45" t="s">
        <v>166</v>
      </c>
      <c r="C60" s="34" t="s">
        <v>190</v>
      </c>
      <c r="D60" s="54" t="s">
        <v>798</v>
      </c>
      <c r="E60" s="145"/>
      <c r="F60" s="145"/>
      <c r="G60" s="48"/>
      <c r="H60" s="38">
        <f t="shared" si="0"/>
        <v>0</v>
      </c>
      <c r="I60" s="52"/>
      <c r="J60" s="52"/>
      <c r="K60" s="31"/>
      <c r="L60" s="140"/>
      <c r="M60" s="143"/>
      <c r="N60" s="46"/>
    </row>
    <row r="61" spans="1:14" ht="52.8" x14ac:dyDescent="0.25">
      <c r="A61" s="2">
        <v>1</v>
      </c>
      <c r="B61" s="45" t="s">
        <v>166</v>
      </c>
      <c r="C61" s="34" t="s">
        <v>194</v>
      </c>
      <c r="D61" s="50" t="s">
        <v>195</v>
      </c>
      <c r="E61" s="145"/>
      <c r="F61" s="145"/>
      <c r="G61" s="48">
        <v>4777500</v>
      </c>
      <c r="H61" s="38">
        <f t="shared" si="0"/>
        <v>4777500</v>
      </c>
      <c r="I61" s="53"/>
      <c r="J61" s="53"/>
      <c r="K61" s="31"/>
      <c r="L61" s="140"/>
      <c r="M61" s="146" t="s">
        <v>1188</v>
      </c>
      <c r="N61" s="68" t="s">
        <v>1189</v>
      </c>
    </row>
    <row r="62" spans="1:14" ht="13.8" hidden="1" x14ac:dyDescent="0.25">
      <c r="A62" s="2">
        <v>1</v>
      </c>
      <c r="B62" s="45" t="s">
        <v>198</v>
      </c>
      <c r="C62" s="34" t="s">
        <v>199</v>
      </c>
      <c r="D62" s="50" t="s">
        <v>200</v>
      </c>
      <c r="E62" s="145"/>
      <c r="F62" s="145"/>
      <c r="G62" s="57"/>
      <c r="H62" s="38">
        <f t="shared" si="0"/>
        <v>0</v>
      </c>
      <c r="I62" s="53"/>
      <c r="J62" s="53"/>
      <c r="K62" s="31"/>
      <c r="L62" s="140"/>
      <c r="M62" s="143"/>
      <c r="N62" s="46"/>
    </row>
    <row r="63" spans="1:14" ht="13.8" x14ac:dyDescent="0.25">
      <c r="A63" s="2">
        <v>1</v>
      </c>
      <c r="B63" s="45" t="s">
        <v>198</v>
      </c>
      <c r="C63" s="34" t="s">
        <v>201</v>
      </c>
      <c r="D63" s="50" t="s">
        <v>202</v>
      </c>
      <c r="E63" s="145"/>
      <c r="F63" s="145"/>
      <c r="G63" s="48">
        <v>250000</v>
      </c>
      <c r="H63" s="38">
        <f t="shared" si="0"/>
        <v>250000</v>
      </c>
      <c r="I63" s="53"/>
      <c r="J63" s="53"/>
      <c r="K63" s="31"/>
      <c r="L63" s="140"/>
      <c r="M63" s="143"/>
      <c r="N63" s="46"/>
    </row>
    <row r="64" spans="1:14" ht="13.8" hidden="1" x14ac:dyDescent="0.25">
      <c r="A64" s="2">
        <v>1</v>
      </c>
      <c r="B64" s="45" t="s">
        <v>198</v>
      </c>
      <c r="C64" s="34" t="s">
        <v>203</v>
      </c>
      <c r="D64" s="50" t="s">
        <v>204</v>
      </c>
      <c r="E64" s="145"/>
      <c r="F64" s="145"/>
      <c r="G64" s="48"/>
      <c r="H64" s="38">
        <f t="shared" si="0"/>
        <v>0</v>
      </c>
      <c r="I64" s="53"/>
      <c r="J64" s="53"/>
      <c r="K64" s="31"/>
      <c r="L64" s="140"/>
      <c r="M64" s="143"/>
      <c r="N64" s="46"/>
    </row>
    <row r="65" spans="1:14" ht="13.8" x14ac:dyDescent="0.25">
      <c r="A65" s="2">
        <v>1</v>
      </c>
      <c r="B65" s="45" t="s">
        <v>198</v>
      </c>
      <c r="C65" s="34" t="s">
        <v>205</v>
      </c>
      <c r="D65" s="50" t="s">
        <v>206</v>
      </c>
      <c r="E65" s="145"/>
      <c r="F65" s="145"/>
      <c r="G65" s="48">
        <v>300000</v>
      </c>
      <c r="H65" s="38">
        <f t="shared" si="0"/>
        <v>300000</v>
      </c>
      <c r="I65" s="52"/>
      <c r="J65" s="52"/>
      <c r="K65" s="31"/>
      <c r="L65" s="140"/>
      <c r="M65" s="143"/>
      <c r="N65" s="46"/>
    </row>
    <row r="66" spans="1:14" ht="13.8" hidden="1" x14ac:dyDescent="0.25">
      <c r="A66" s="2">
        <v>1</v>
      </c>
      <c r="B66" s="45" t="s">
        <v>207</v>
      </c>
      <c r="C66" s="34" t="s">
        <v>208</v>
      </c>
      <c r="D66" s="50" t="s">
        <v>209</v>
      </c>
      <c r="E66" s="145"/>
      <c r="F66" s="145"/>
      <c r="G66" s="57"/>
      <c r="H66" s="38">
        <f t="shared" si="0"/>
        <v>0</v>
      </c>
      <c r="I66" s="53"/>
      <c r="J66" s="53"/>
      <c r="K66" s="31"/>
      <c r="L66" s="140"/>
      <c r="M66" s="143"/>
      <c r="N66" s="46"/>
    </row>
    <row r="67" spans="1:14" ht="13.8" hidden="1" x14ac:dyDescent="0.25">
      <c r="A67" s="2">
        <v>1</v>
      </c>
      <c r="B67" s="45" t="s">
        <v>207</v>
      </c>
      <c r="C67" s="34" t="s">
        <v>210</v>
      </c>
      <c r="D67" s="50" t="s">
        <v>211</v>
      </c>
      <c r="E67" s="145"/>
      <c r="F67" s="145"/>
      <c r="G67" s="57"/>
      <c r="H67" s="38">
        <f t="shared" si="0"/>
        <v>0</v>
      </c>
      <c r="I67" s="53"/>
      <c r="J67" s="53"/>
      <c r="K67" s="31"/>
      <c r="L67" s="140"/>
      <c r="M67" s="143"/>
      <c r="N67" s="46"/>
    </row>
    <row r="68" spans="1:14" ht="13.8" hidden="1" x14ac:dyDescent="0.25">
      <c r="A68" s="2">
        <v>1</v>
      </c>
      <c r="B68" s="45" t="s">
        <v>207</v>
      </c>
      <c r="C68" s="34" t="s">
        <v>212</v>
      </c>
      <c r="D68" s="50" t="s">
        <v>213</v>
      </c>
      <c r="E68" s="145"/>
      <c r="F68" s="145"/>
      <c r="G68" s="57"/>
      <c r="H68" s="38">
        <f t="shared" si="0"/>
        <v>0</v>
      </c>
      <c r="I68" s="53"/>
      <c r="J68" s="53"/>
      <c r="K68" s="31"/>
      <c r="L68" s="140"/>
      <c r="M68" s="143"/>
      <c r="N68" s="46"/>
    </row>
    <row r="69" spans="1:14" ht="13.8" hidden="1" x14ac:dyDescent="0.25">
      <c r="A69" s="2">
        <v>1</v>
      </c>
      <c r="B69" s="45" t="s">
        <v>207</v>
      </c>
      <c r="C69" s="34" t="s">
        <v>214</v>
      </c>
      <c r="D69" s="50" t="s">
        <v>215</v>
      </c>
      <c r="E69" s="145"/>
      <c r="F69" s="145"/>
      <c r="G69" s="57"/>
      <c r="H69" s="38">
        <f t="shared" si="0"/>
        <v>0</v>
      </c>
      <c r="I69" s="53"/>
      <c r="J69" s="53"/>
      <c r="K69" s="31"/>
      <c r="L69" s="140"/>
      <c r="M69" s="143"/>
      <c r="N69" s="46"/>
    </row>
    <row r="70" spans="1:14" ht="13.8" hidden="1" x14ac:dyDescent="0.25">
      <c r="A70" s="2">
        <v>1</v>
      </c>
      <c r="B70" s="45" t="s">
        <v>207</v>
      </c>
      <c r="C70" s="34" t="s">
        <v>216</v>
      </c>
      <c r="D70" s="50" t="s">
        <v>217</v>
      </c>
      <c r="E70" s="145"/>
      <c r="F70" s="145"/>
      <c r="G70" s="48"/>
      <c r="H70" s="38">
        <f t="shared" si="0"/>
        <v>0</v>
      </c>
      <c r="I70" s="52"/>
      <c r="J70" s="52"/>
      <c r="K70" s="31"/>
      <c r="L70" s="140"/>
      <c r="M70" s="143"/>
      <c r="N70" s="46"/>
    </row>
    <row r="71" spans="1:14" ht="13.8" hidden="1" x14ac:dyDescent="0.25">
      <c r="A71" s="2"/>
      <c r="B71" s="45" t="s">
        <v>207</v>
      </c>
      <c r="C71" s="34" t="s">
        <v>218</v>
      </c>
      <c r="D71" s="50" t="s">
        <v>219</v>
      </c>
      <c r="E71" s="145"/>
      <c r="F71" s="145"/>
      <c r="G71" s="48"/>
      <c r="H71" s="38">
        <f t="shared" ref="H71:H134" si="1">+E71+F71+G71</f>
        <v>0</v>
      </c>
      <c r="I71" s="53"/>
      <c r="J71" s="53"/>
      <c r="K71" s="31"/>
      <c r="L71" s="388"/>
      <c r="M71" s="143"/>
      <c r="N71" s="46"/>
    </row>
    <row r="72" spans="1:14" ht="26.4" x14ac:dyDescent="0.25">
      <c r="A72" s="2">
        <v>2</v>
      </c>
      <c r="B72" s="2" t="s">
        <v>220</v>
      </c>
      <c r="C72" s="34" t="s">
        <v>221</v>
      </c>
      <c r="D72" s="50" t="s">
        <v>222</v>
      </c>
      <c r="E72" s="145"/>
      <c r="F72" s="145"/>
      <c r="G72" s="48">
        <v>5000000</v>
      </c>
      <c r="H72" s="38">
        <f t="shared" si="1"/>
        <v>5000000</v>
      </c>
      <c r="I72" s="52"/>
      <c r="J72" s="52"/>
      <c r="K72" s="31" t="s">
        <v>86</v>
      </c>
      <c r="L72" s="388" t="s">
        <v>1190</v>
      </c>
      <c r="M72" s="143"/>
      <c r="N72" s="46"/>
    </row>
    <row r="73" spans="1:14" ht="52.8" x14ac:dyDescent="0.25">
      <c r="A73" s="2">
        <v>2</v>
      </c>
      <c r="B73" s="2" t="s">
        <v>220</v>
      </c>
      <c r="C73" s="34" t="s">
        <v>223</v>
      </c>
      <c r="D73" s="50" t="s">
        <v>224</v>
      </c>
      <c r="E73" s="145"/>
      <c r="F73" s="145"/>
      <c r="G73" s="48">
        <v>721600</v>
      </c>
      <c r="H73" s="38">
        <f t="shared" si="1"/>
        <v>721600</v>
      </c>
      <c r="I73" s="53"/>
      <c r="J73" s="53"/>
      <c r="K73" s="31" t="s">
        <v>86</v>
      </c>
      <c r="L73" s="388" t="s">
        <v>1191</v>
      </c>
      <c r="M73" s="143"/>
      <c r="N73" s="46"/>
    </row>
    <row r="74" spans="1:14" ht="13.8" hidden="1" x14ac:dyDescent="0.25">
      <c r="A74" s="2">
        <v>2</v>
      </c>
      <c r="B74" s="2" t="s">
        <v>220</v>
      </c>
      <c r="C74" s="34" t="s">
        <v>225</v>
      </c>
      <c r="D74" s="50" t="s">
        <v>226</v>
      </c>
      <c r="E74" s="145"/>
      <c r="F74" s="145"/>
      <c r="G74" s="48"/>
      <c r="H74" s="38">
        <f t="shared" si="1"/>
        <v>0</v>
      </c>
      <c r="I74" s="53"/>
      <c r="J74" s="53"/>
      <c r="K74" s="31"/>
      <c r="L74" s="140"/>
      <c r="M74" s="143"/>
      <c r="N74" s="46"/>
    </row>
    <row r="75" spans="1:14" ht="26.4" x14ac:dyDescent="0.25">
      <c r="A75" s="2">
        <v>2</v>
      </c>
      <c r="B75" s="2" t="s">
        <v>220</v>
      </c>
      <c r="C75" s="34" t="s">
        <v>227</v>
      </c>
      <c r="D75" s="50" t="s">
        <v>228</v>
      </c>
      <c r="E75" s="145"/>
      <c r="F75" s="145"/>
      <c r="G75" s="48">
        <v>1000000</v>
      </c>
      <c r="H75" s="38">
        <f t="shared" si="1"/>
        <v>1000000</v>
      </c>
      <c r="I75" s="53"/>
      <c r="J75" s="53"/>
      <c r="K75" s="31" t="s">
        <v>86</v>
      </c>
      <c r="L75" s="388" t="s">
        <v>1192</v>
      </c>
      <c r="M75" s="143"/>
      <c r="N75" s="46"/>
    </row>
    <row r="76" spans="1:14" ht="13.8" hidden="1" x14ac:dyDescent="0.25">
      <c r="A76" s="2">
        <v>2</v>
      </c>
      <c r="B76" s="2" t="s">
        <v>220</v>
      </c>
      <c r="C76" s="34" t="s">
        <v>229</v>
      </c>
      <c r="D76" s="50" t="s">
        <v>230</v>
      </c>
      <c r="E76" s="145"/>
      <c r="F76" s="145"/>
      <c r="G76" s="48"/>
      <c r="H76" s="38">
        <f t="shared" si="1"/>
        <v>0</v>
      </c>
      <c r="I76" s="52"/>
      <c r="J76" s="52"/>
      <c r="K76" s="31"/>
      <c r="L76" s="140"/>
      <c r="M76" s="143"/>
      <c r="N76" s="46"/>
    </row>
    <row r="77" spans="1:14" ht="13.8" hidden="1" x14ac:dyDescent="0.25">
      <c r="A77" s="2">
        <v>2</v>
      </c>
      <c r="B77" s="2" t="s">
        <v>231</v>
      </c>
      <c r="C77" s="34" t="s">
        <v>232</v>
      </c>
      <c r="D77" s="50" t="s">
        <v>233</v>
      </c>
      <c r="E77" s="145"/>
      <c r="F77" s="145"/>
      <c r="G77" s="57"/>
      <c r="H77" s="38">
        <f t="shared" si="1"/>
        <v>0</v>
      </c>
      <c r="I77" s="53"/>
      <c r="J77" s="53"/>
      <c r="K77" s="31"/>
      <c r="L77" s="140"/>
      <c r="M77" s="143"/>
      <c r="N77" s="46"/>
    </row>
    <row r="78" spans="1:14" ht="13.8" hidden="1" x14ac:dyDescent="0.25">
      <c r="A78" s="2">
        <v>2</v>
      </c>
      <c r="B78" s="2" t="s">
        <v>231</v>
      </c>
      <c r="C78" s="34" t="s">
        <v>234</v>
      </c>
      <c r="D78" s="50" t="s">
        <v>235</v>
      </c>
      <c r="E78" s="145"/>
      <c r="F78" s="145"/>
      <c r="G78" s="48"/>
      <c r="H78" s="38">
        <f t="shared" si="1"/>
        <v>0</v>
      </c>
      <c r="I78" s="53"/>
      <c r="J78" s="53"/>
      <c r="K78" s="31"/>
      <c r="L78" s="140"/>
      <c r="M78" s="143"/>
      <c r="N78" s="46"/>
    </row>
    <row r="79" spans="1:14" ht="13.8" hidden="1" x14ac:dyDescent="0.25">
      <c r="A79" s="2">
        <v>2</v>
      </c>
      <c r="B79" s="2" t="s">
        <v>231</v>
      </c>
      <c r="C79" s="34" t="s">
        <v>238</v>
      </c>
      <c r="D79" s="50" t="s">
        <v>239</v>
      </c>
      <c r="E79" s="145"/>
      <c r="F79" s="145"/>
      <c r="G79" s="48"/>
      <c r="H79" s="38">
        <f t="shared" si="1"/>
        <v>0</v>
      </c>
      <c r="I79" s="53"/>
      <c r="J79" s="53"/>
      <c r="K79" s="31"/>
      <c r="L79" s="140"/>
      <c r="M79" s="143"/>
      <c r="N79" s="46"/>
    </row>
    <row r="80" spans="1:14" ht="13.8" hidden="1" x14ac:dyDescent="0.25">
      <c r="A80" s="2">
        <v>2</v>
      </c>
      <c r="B80" s="2" t="s">
        <v>231</v>
      </c>
      <c r="C80" s="34" t="s">
        <v>241</v>
      </c>
      <c r="D80" s="50" t="s">
        <v>242</v>
      </c>
      <c r="E80" s="145"/>
      <c r="F80" s="145"/>
      <c r="G80" s="57"/>
      <c r="H80" s="38">
        <f t="shared" si="1"/>
        <v>0</v>
      </c>
      <c r="I80" s="53"/>
      <c r="J80" s="53"/>
      <c r="K80" s="31"/>
      <c r="L80" s="140"/>
      <c r="M80" s="143"/>
      <c r="N80" s="46"/>
    </row>
    <row r="81" spans="1:14" ht="13.8" hidden="1" x14ac:dyDescent="0.25">
      <c r="A81" s="2">
        <v>2</v>
      </c>
      <c r="B81" s="2" t="s">
        <v>243</v>
      </c>
      <c r="C81" s="34" t="s">
        <v>244</v>
      </c>
      <c r="D81" s="50" t="s">
        <v>245</v>
      </c>
      <c r="E81" s="145"/>
      <c r="F81" s="145"/>
      <c r="G81" s="48"/>
      <c r="H81" s="38">
        <f t="shared" si="1"/>
        <v>0</v>
      </c>
      <c r="I81" s="62"/>
      <c r="J81" s="62"/>
      <c r="K81" s="31"/>
      <c r="L81" s="140"/>
      <c r="M81" s="143"/>
      <c r="N81" s="46"/>
    </row>
    <row r="82" spans="1:14" ht="13.8" hidden="1" x14ac:dyDescent="0.25">
      <c r="A82" s="2">
        <v>2</v>
      </c>
      <c r="B82" s="2" t="s">
        <v>243</v>
      </c>
      <c r="C82" s="34" t="s">
        <v>246</v>
      </c>
      <c r="D82" s="50" t="s">
        <v>247</v>
      </c>
      <c r="E82" s="145"/>
      <c r="F82" s="145"/>
      <c r="G82" s="48"/>
      <c r="H82" s="38">
        <f t="shared" si="1"/>
        <v>0</v>
      </c>
      <c r="I82" s="62"/>
      <c r="J82" s="62"/>
      <c r="K82" s="31"/>
      <c r="L82" s="140"/>
      <c r="M82" s="143"/>
      <c r="N82" s="46"/>
    </row>
    <row r="83" spans="1:14" ht="13.8" hidden="1" x14ac:dyDescent="0.25">
      <c r="A83" s="2">
        <v>2</v>
      </c>
      <c r="B83" s="2" t="s">
        <v>243</v>
      </c>
      <c r="C83" s="34" t="s">
        <v>248</v>
      </c>
      <c r="D83" s="50" t="s">
        <v>249</v>
      </c>
      <c r="E83" s="145"/>
      <c r="F83" s="145"/>
      <c r="G83" s="48"/>
      <c r="H83" s="38">
        <f t="shared" si="1"/>
        <v>0</v>
      </c>
      <c r="I83" s="62"/>
      <c r="J83" s="62"/>
      <c r="K83" s="31"/>
      <c r="L83" s="140"/>
      <c r="M83" s="143"/>
      <c r="N83" s="46"/>
    </row>
    <row r="84" spans="1:14" ht="26.4" x14ac:dyDescent="0.25">
      <c r="A84" s="2">
        <v>2</v>
      </c>
      <c r="B84" s="2" t="s">
        <v>243</v>
      </c>
      <c r="C84" s="34" t="s">
        <v>250</v>
      </c>
      <c r="D84" s="54" t="s">
        <v>251</v>
      </c>
      <c r="E84" s="145"/>
      <c r="F84" s="145"/>
      <c r="G84" s="48">
        <v>500000</v>
      </c>
      <c r="H84" s="38">
        <f t="shared" si="1"/>
        <v>500000</v>
      </c>
      <c r="I84" s="62"/>
      <c r="J84" s="62"/>
      <c r="K84" s="31"/>
      <c r="L84" s="140"/>
      <c r="M84" s="143"/>
      <c r="N84" s="46"/>
    </row>
    <row r="85" spans="1:14" ht="13.8" hidden="1" x14ac:dyDescent="0.25">
      <c r="A85" s="2">
        <v>2</v>
      </c>
      <c r="B85" s="2" t="s">
        <v>243</v>
      </c>
      <c r="C85" s="34" t="s">
        <v>253</v>
      </c>
      <c r="D85" s="54" t="s">
        <v>254</v>
      </c>
      <c r="E85" s="145"/>
      <c r="F85" s="145"/>
      <c r="G85" s="48"/>
      <c r="H85" s="38">
        <f t="shared" si="1"/>
        <v>0</v>
      </c>
      <c r="I85" s="62"/>
      <c r="J85" s="62"/>
      <c r="K85" s="31"/>
      <c r="L85" s="140"/>
      <c r="M85" s="143"/>
      <c r="N85" s="46"/>
    </row>
    <row r="86" spans="1:14" ht="13.8" hidden="1" x14ac:dyDescent="0.25">
      <c r="A86" s="2">
        <v>2</v>
      </c>
      <c r="B86" s="2" t="s">
        <v>243</v>
      </c>
      <c r="C86" s="34" t="s">
        <v>255</v>
      </c>
      <c r="D86" s="54" t="s">
        <v>256</v>
      </c>
      <c r="E86" s="145"/>
      <c r="F86" s="145"/>
      <c r="G86" s="48"/>
      <c r="H86" s="38">
        <f t="shared" si="1"/>
        <v>0</v>
      </c>
      <c r="I86" s="62"/>
      <c r="J86" s="62"/>
      <c r="K86" s="31"/>
      <c r="L86" s="140"/>
      <c r="M86" s="143"/>
      <c r="N86" s="46"/>
    </row>
    <row r="87" spans="1:14" ht="26.4" hidden="1" x14ac:dyDescent="0.25">
      <c r="A87" s="2">
        <v>2</v>
      </c>
      <c r="B87" s="2" t="s">
        <v>243</v>
      </c>
      <c r="C87" s="34" t="s">
        <v>257</v>
      </c>
      <c r="D87" s="54" t="s">
        <v>258</v>
      </c>
      <c r="E87" s="145"/>
      <c r="F87" s="145"/>
      <c r="G87" s="48"/>
      <c r="H87" s="38">
        <f t="shared" si="1"/>
        <v>0</v>
      </c>
      <c r="I87" s="62"/>
      <c r="J87" s="62"/>
      <c r="K87" s="31"/>
      <c r="L87" s="140"/>
      <c r="M87" s="143"/>
      <c r="N87" s="46"/>
    </row>
    <row r="88" spans="1:14" ht="39.6" x14ac:dyDescent="0.25">
      <c r="A88" s="2">
        <v>2</v>
      </c>
      <c r="B88" s="2" t="s">
        <v>259</v>
      </c>
      <c r="C88" s="34" t="s">
        <v>260</v>
      </c>
      <c r="D88" s="50" t="s">
        <v>261</v>
      </c>
      <c r="E88" s="145"/>
      <c r="F88" s="145"/>
      <c r="G88" s="48">
        <v>525000</v>
      </c>
      <c r="H88" s="38">
        <f t="shared" si="1"/>
        <v>525000</v>
      </c>
      <c r="I88" s="52"/>
      <c r="J88" s="52"/>
      <c r="K88" s="31" t="s">
        <v>86</v>
      </c>
      <c r="L88" s="388" t="s">
        <v>1193</v>
      </c>
      <c r="M88" s="143"/>
      <c r="N88" s="46"/>
    </row>
    <row r="89" spans="1:14" ht="39.6" x14ac:dyDescent="0.25">
      <c r="A89" s="2">
        <v>2</v>
      </c>
      <c r="B89" s="2" t="s">
        <v>259</v>
      </c>
      <c r="C89" s="34" t="s">
        <v>263</v>
      </c>
      <c r="D89" s="50" t="s">
        <v>264</v>
      </c>
      <c r="E89" s="145"/>
      <c r="F89" s="145"/>
      <c r="G89" s="48">
        <v>4000000</v>
      </c>
      <c r="H89" s="38">
        <f t="shared" si="1"/>
        <v>4000000</v>
      </c>
      <c r="I89" s="53"/>
      <c r="J89" s="53"/>
      <c r="K89" s="31" t="s">
        <v>86</v>
      </c>
      <c r="L89" s="388" t="s">
        <v>1194</v>
      </c>
      <c r="M89" s="143"/>
      <c r="N89" s="46"/>
    </row>
    <row r="90" spans="1:14" ht="13.8" hidden="1" x14ac:dyDescent="0.25">
      <c r="A90" s="2">
        <v>2</v>
      </c>
      <c r="B90" s="2" t="s">
        <v>267</v>
      </c>
      <c r="C90" s="34" t="s">
        <v>268</v>
      </c>
      <c r="D90" s="50" t="s">
        <v>269</v>
      </c>
      <c r="E90" s="145"/>
      <c r="F90" s="145"/>
      <c r="G90" s="57"/>
      <c r="H90" s="38">
        <f t="shared" si="1"/>
        <v>0</v>
      </c>
      <c r="I90" s="62"/>
      <c r="J90" s="62"/>
      <c r="K90" s="31"/>
      <c r="L90" s="140"/>
      <c r="M90" s="143"/>
      <c r="N90" s="46"/>
    </row>
    <row r="91" spans="1:14" ht="13.8" hidden="1" x14ac:dyDescent="0.25">
      <c r="A91" s="2">
        <v>2</v>
      </c>
      <c r="B91" s="2" t="s">
        <v>267</v>
      </c>
      <c r="C91" s="34" t="s">
        <v>270</v>
      </c>
      <c r="D91" s="50" t="s">
        <v>271</v>
      </c>
      <c r="E91" s="145"/>
      <c r="F91" s="145"/>
      <c r="G91" s="57"/>
      <c r="H91" s="38">
        <f t="shared" si="1"/>
        <v>0</v>
      </c>
      <c r="I91" s="62"/>
      <c r="J91" s="62"/>
      <c r="K91" s="31"/>
      <c r="L91" s="140"/>
      <c r="M91" s="143"/>
      <c r="N91" s="46"/>
    </row>
    <row r="92" spans="1:14" ht="13.8" hidden="1" x14ac:dyDescent="0.25">
      <c r="A92" s="2">
        <v>2</v>
      </c>
      <c r="B92" s="2" t="s">
        <v>267</v>
      </c>
      <c r="C92" s="34" t="s">
        <v>272</v>
      </c>
      <c r="D92" s="50" t="s">
        <v>273</v>
      </c>
      <c r="E92" s="145"/>
      <c r="F92" s="145"/>
      <c r="G92" s="57"/>
      <c r="H92" s="38">
        <f t="shared" si="1"/>
        <v>0</v>
      </c>
      <c r="I92" s="62"/>
      <c r="J92" s="62"/>
      <c r="K92" s="31"/>
      <c r="L92" s="140"/>
      <c r="M92" s="143"/>
      <c r="N92" s="46"/>
    </row>
    <row r="93" spans="1:14" ht="13.8" hidden="1" x14ac:dyDescent="0.25">
      <c r="A93" s="2">
        <v>2</v>
      </c>
      <c r="B93" s="2" t="s">
        <v>267</v>
      </c>
      <c r="C93" s="34" t="s">
        <v>274</v>
      </c>
      <c r="D93" s="50" t="s">
        <v>275</v>
      </c>
      <c r="E93" s="145"/>
      <c r="F93" s="145"/>
      <c r="G93" s="57"/>
      <c r="H93" s="38">
        <f t="shared" si="1"/>
        <v>0</v>
      </c>
      <c r="I93" s="62"/>
      <c r="J93" s="62"/>
      <c r="K93" s="31"/>
      <c r="L93" s="140"/>
      <c r="M93" s="143"/>
      <c r="N93" s="46"/>
    </row>
    <row r="94" spans="1:14" ht="13.8" x14ac:dyDescent="0.25">
      <c r="A94" s="2">
        <v>2</v>
      </c>
      <c r="B94" s="2" t="s">
        <v>276</v>
      </c>
      <c r="C94" s="34" t="s">
        <v>277</v>
      </c>
      <c r="D94" s="50" t="s">
        <v>278</v>
      </c>
      <c r="E94" s="145"/>
      <c r="F94" s="145"/>
      <c r="G94" s="48">
        <v>500000</v>
      </c>
      <c r="H94" s="38">
        <f t="shared" si="1"/>
        <v>500000</v>
      </c>
      <c r="I94" s="53"/>
      <c r="J94" s="53"/>
      <c r="K94" s="31"/>
      <c r="L94" s="140"/>
      <c r="M94" s="143"/>
      <c r="N94" s="46"/>
    </row>
    <row r="95" spans="1:14" ht="26.4" hidden="1" x14ac:dyDescent="0.25">
      <c r="A95" s="2">
        <v>2</v>
      </c>
      <c r="B95" s="2" t="s">
        <v>276</v>
      </c>
      <c r="C95" s="34" t="s">
        <v>281</v>
      </c>
      <c r="D95" s="54" t="s">
        <v>282</v>
      </c>
      <c r="E95" s="145"/>
      <c r="F95" s="145"/>
      <c r="G95" s="48"/>
      <c r="H95" s="38">
        <f t="shared" si="1"/>
        <v>0</v>
      </c>
      <c r="I95" s="53"/>
      <c r="J95" s="53"/>
      <c r="K95" s="31"/>
      <c r="L95" s="140"/>
      <c r="M95" s="143"/>
      <c r="N95" s="46"/>
    </row>
    <row r="96" spans="1:14" ht="39.6" x14ac:dyDescent="0.25">
      <c r="A96" s="2">
        <v>2</v>
      </c>
      <c r="B96" s="2" t="s">
        <v>276</v>
      </c>
      <c r="C96" s="34" t="s">
        <v>283</v>
      </c>
      <c r="D96" s="50" t="s">
        <v>284</v>
      </c>
      <c r="E96" s="145"/>
      <c r="F96" s="145"/>
      <c r="G96" s="48">
        <v>1000000</v>
      </c>
      <c r="H96" s="38">
        <f t="shared" si="1"/>
        <v>1000000</v>
      </c>
      <c r="I96" s="53"/>
      <c r="J96" s="53"/>
      <c r="K96" s="31" t="s">
        <v>86</v>
      </c>
      <c r="L96" s="388" t="s">
        <v>1195</v>
      </c>
      <c r="M96" s="143"/>
      <c r="N96" s="46"/>
    </row>
    <row r="97" spans="1:14" ht="52.8" x14ac:dyDescent="0.25">
      <c r="A97" s="2">
        <v>2</v>
      </c>
      <c r="B97" s="2" t="s">
        <v>276</v>
      </c>
      <c r="C97" s="34" t="s">
        <v>287</v>
      </c>
      <c r="D97" s="50" t="s">
        <v>288</v>
      </c>
      <c r="E97" s="145"/>
      <c r="F97" s="145"/>
      <c r="G97" s="48">
        <f>10221671-209028</f>
        <v>10012643</v>
      </c>
      <c r="H97" s="38">
        <f t="shared" si="1"/>
        <v>10012643</v>
      </c>
      <c r="I97" s="53"/>
      <c r="J97" s="53"/>
      <c r="K97" s="31" t="s">
        <v>129</v>
      </c>
      <c r="L97" s="388" t="s">
        <v>1196</v>
      </c>
      <c r="M97" s="143"/>
      <c r="N97" s="46"/>
    </row>
    <row r="98" spans="1:14" ht="39.6" x14ac:dyDescent="0.25">
      <c r="A98" s="2">
        <v>2</v>
      </c>
      <c r="B98" s="2" t="s">
        <v>276</v>
      </c>
      <c r="C98" s="34" t="s">
        <v>289</v>
      </c>
      <c r="D98" s="50" t="s">
        <v>290</v>
      </c>
      <c r="E98" s="145"/>
      <c r="F98" s="145"/>
      <c r="G98" s="48">
        <v>2500000</v>
      </c>
      <c r="H98" s="38">
        <f t="shared" si="1"/>
        <v>2500000</v>
      </c>
      <c r="I98" s="53"/>
      <c r="J98" s="53"/>
      <c r="K98" s="31" t="s">
        <v>86</v>
      </c>
      <c r="L98" s="388" t="s">
        <v>1197</v>
      </c>
      <c r="M98" s="143"/>
      <c r="N98" s="46"/>
    </row>
    <row r="99" spans="1:14" ht="39.6" x14ac:dyDescent="0.25">
      <c r="A99" s="2">
        <v>2</v>
      </c>
      <c r="B99" s="2" t="s">
        <v>276</v>
      </c>
      <c r="C99" s="34" t="s">
        <v>293</v>
      </c>
      <c r="D99" s="50" t="s">
        <v>294</v>
      </c>
      <c r="E99" s="145"/>
      <c r="F99" s="145"/>
      <c r="G99" s="48">
        <v>500000</v>
      </c>
      <c r="H99" s="38">
        <f t="shared" si="1"/>
        <v>500000</v>
      </c>
      <c r="I99" s="52"/>
      <c r="J99" s="52"/>
      <c r="K99" s="31" t="s">
        <v>86</v>
      </c>
      <c r="L99" s="388" t="s">
        <v>1198</v>
      </c>
      <c r="M99" s="143"/>
      <c r="N99" s="46"/>
    </row>
    <row r="100" spans="1:14" ht="13.8" hidden="1" x14ac:dyDescent="0.25">
      <c r="A100" s="2">
        <v>2</v>
      </c>
      <c r="B100" s="2" t="s">
        <v>276</v>
      </c>
      <c r="C100" s="34" t="s">
        <v>295</v>
      </c>
      <c r="D100" s="50" t="s">
        <v>296</v>
      </c>
      <c r="E100" s="145"/>
      <c r="F100" s="145"/>
      <c r="G100" s="48"/>
      <c r="H100" s="38">
        <f t="shared" si="1"/>
        <v>0</v>
      </c>
      <c r="I100" s="53"/>
      <c r="J100" s="53"/>
      <c r="K100" s="31"/>
      <c r="L100" s="140"/>
      <c r="M100" s="143"/>
      <c r="N100" s="46"/>
    </row>
    <row r="101" spans="1:14" ht="52.8" x14ac:dyDescent="0.25">
      <c r="A101" s="2">
        <v>2</v>
      </c>
      <c r="B101" s="2" t="s">
        <v>276</v>
      </c>
      <c r="C101" s="34" t="s">
        <v>298</v>
      </c>
      <c r="D101" s="50" t="s">
        <v>299</v>
      </c>
      <c r="E101" s="145"/>
      <c r="F101" s="145"/>
      <c r="G101" s="48">
        <v>750000</v>
      </c>
      <c r="H101" s="38">
        <f t="shared" si="1"/>
        <v>750000</v>
      </c>
      <c r="I101" s="53"/>
      <c r="J101" s="53"/>
      <c r="K101" s="31" t="s">
        <v>86</v>
      </c>
      <c r="L101" s="388" t="s">
        <v>1199</v>
      </c>
      <c r="M101" s="143"/>
      <c r="N101" s="46"/>
    </row>
    <row r="102" spans="1:14" ht="13.8" hidden="1" x14ac:dyDescent="0.25">
      <c r="A102" s="2">
        <v>3</v>
      </c>
      <c r="B102" s="2" t="s">
        <v>300</v>
      </c>
      <c r="C102" s="34" t="s">
        <v>301</v>
      </c>
      <c r="D102" s="50" t="s">
        <v>302</v>
      </c>
      <c r="E102" s="153"/>
      <c r="F102" s="153"/>
      <c r="G102" s="57"/>
      <c r="H102" s="38">
        <f t="shared" si="1"/>
        <v>0</v>
      </c>
      <c r="I102" s="53"/>
      <c r="J102" s="53"/>
      <c r="K102" s="31"/>
      <c r="L102" s="140"/>
      <c r="M102" s="143"/>
      <c r="N102" s="46"/>
    </row>
    <row r="103" spans="1:14" ht="13.8" hidden="1" x14ac:dyDescent="0.25">
      <c r="A103" s="2">
        <v>3</v>
      </c>
      <c r="B103" s="2" t="s">
        <v>300</v>
      </c>
      <c r="C103" s="34" t="s">
        <v>303</v>
      </c>
      <c r="D103" s="50" t="s">
        <v>304</v>
      </c>
      <c r="E103" s="153"/>
      <c r="F103" s="153"/>
      <c r="G103" s="57"/>
      <c r="H103" s="38">
        <f t="shared" si="1"/>
        <v>0</v>
      </c>
      <c r="I103" s="53"/>
      <c r="J103" s="53"/>
      <c r="K103" s="31"/>
      <c r="L103" s="140"/>
      <c r="M103" s="143"/>
      <c r="N103" s="46"/>
    </row>
    <row r="104" spans="1:14" ht="13.8" hidden="1" x14ac:dyDescent="0.25">
      <c r="A104" s="2">
        <v>3</v>
      </c>
      <c r="B104" s="2" t="s">
        <v>300</v>
      </c>
      <c r="C104" s="34" t="s">
        <v>305</v>
      </c>
      <c r="D104" s="50" t="s">
        <v>306</v>
      </c>
      <c r="E104" s="153"/>
      <c r="F104" s="153"/>
      <c r="G104" s="57"/>
      <c r="H104" s="38">
        <f t="shared" si="1"/>
        <v>0</v>
      </c>
      <c r="I104" s="53"/>
      <c r="J104" s="53"/>
      <c r="K104" s="31"/>
      <c r="L104" s="140"/>
      <c r="M104" s="143"/>
      <c r="N104" s="46"/>
    </row>
    <row r="105" spans="1:14" ht="13.8" hidden="1" x14ac:dyDescent="0.25">
      <c r="A105" s="2">
        <v>3</v>
      </c>
      <c r="B105" s="2" t="s">
        <v>300</v>
      </c>
      <c r="C105" s="34" t="s">
        <v>307</v>
      </c>
      <c r="D105" s="50" t="s">
        <v>308</v>
      </c>
      <c r="E105" s="153"/>
      <c r="F105" s="153"/>
      <c r="G105" s="57"/>
      <c r="H105" s="38">
        <f t="shared" si="1"/>
        <v>0</v>
      </c>
      <c r="I105" s="53"/>
      <c r="J105" s="53"/>
      <c r="K105" s="31"/>
      <c r="L105" s="140"/>
      <c r="M105" s="143"/>
      <c r="N105" s="46"/>
    </row>
    <row r="106" spans="1:14" ht="13.8" hidden="1" x14ac:dyDescent="0.25">
      <c r="A106" s="2">
        <v>3</v>
      </c>
      <c r="B106" s="2" t="s">
        <v>309</v>
      </c>
      <c r="C106" s="34" t="s">
        <v>310</v>
      </c>
      <c r="D106" s="50" t="s">
        <v>311</v>
      </c>
      <c r="E106" s="153"/>
      <c r="F106" s="153"/>
      <c r="G106" s="57"/>
      <c r="H106" s="38">
        <f t="shared" si="1"/>
        <v>0</v>
      </c>
      <c r="I106" s="53"/>
      <c r="J106" s="53"/>
      <c r="K106" s="31"/>
      <c r="L106" s="140"/>
      <c r="M106" s="143"/>
      <c r="N106" s="46"/>
    </row>
    <row r="107" spans="1:14" ht="13.8" hidden="1" x14ac:dyDescent="0.25">
      <c r="A107" s="2">
        <v>3</v>
      </c>
      <c r="B107" s="2" t="s">
        <v>309</v>
      </c>
      <c r="C107" s="34" t="s">
        <v>312</v>
      </c>
      <c r="D107" s="50" t="s">
        <v>313</v>
      </c>
      <c r="E107" s="153"/>
      <c r="F107" s="153"/>
      <c r="G107" s="57"/>
      <c r="H107" s="38">
        <f t="shared" si="1"/>
        <v>0</v>
      </c>
      <c r="I107" s="53"/>
      <c r="J107" s="53"/>
      <c r="K107" s="31"/>
      <c r="L107" s="140"/>
      <c r="M107" s="143"/>
      <c r="N107" s="46"/>
    </row>
    <row r="108" spans="1:14" ht="13.8" hidden="1" x14ac:dyDescent="0.25">
      <c r="A108" s="2">
        <v>3</v>
      </c>
      <c r="B108" s="2" t="s">
        <v>309</v>
      </c>
      <c r="C108" s="34" t="s">
        <v>314</v>
      </c>
      <c r="D108" s="50" t="s">
        <v>315</v>
      </c>
      <c r="E108" s="153"/>
      <c r="F108" s="153"/>
      <c r="G108" s="57"/>
      <c r="H108" s="38">
        <f t="shared" si="1"/>
        <v>0</v>
      </c>
      <c r="I108" s="53"/>
      <c r="J108" s="53"/>
      <c r="K108" s="31"/>
      <c r="L108" s="140"/>
      <c r="M108" s="143"/>
      <c r="N108" s="46"/>
    </row>
    <row r="109" spans="1:14" ht="13.8" hidden="1" x14ac:dyDescent="0.25">
      <c r="A109" s="2">
        <v>3</v>
      </c>
      <c r="B109" s="2" t="s">
        <v>309</v>
      </c>
      <c r="C109" s="34" t="s">
        <v>316</v>
      </c>
      <c r="D109" s="50" t="s">
        <v>317</v>
      </c>
      <c r="E109" s="153"/>
      <c r="F109" s="153"/>
      <c r="G109" s="57"/>
      <c r="H109" s="38">
        <f t="shared" si="1"/>
        <v>0</v>
      </c>
      <c r="I109" s="53"/>
      <c r="J109" s="53"/>
      <c r="K109" s="31"/>
      <c r="L109" s="140"/>
      <c r="M109" s="143"/>
      <c r="N109" s="46"/>
    </row>
    <row r="110" spans="1:14" ht="13.8" hidden="1" x14ac:dyDescent="0.25">
      <c r="A110" s="2">
        <v>3</v>
      </c>
      <c r="B110" s="2" t="s">
        <v>309</v>
      </c>
      <c r="C110" s="34" t="s">
        <v>318</v>
      </c>
      <c r="D110" s="50" t="s">
        <v>319</v>
      </c>
      <c r="E110" s="153"/>
      <c r="F110" s="153"/>
      <c r="G110" s="57"/>
      <c r="H110" s="38">
        <f t="shared" si="1"/>
        <v>0</v>
      </c>
      <c r="I110" s="53"/>
      <c r="J110" s="53"/>
      <c r="K110" s="31"/>
      <c r="L110" s="140"/>
      <c r="M110" s="143"/>
      <c r="N110" s="46"/>
    </row>
    <row r="111" spans="1:14" ht="13.8" hidden="1" x14ac:dyDescent="0.25">
      <c r="A111" s="2">
        <v>3</v>
      </c>
      <c r="B111" s="2" t="s">
        <v>309</v>
      </c>
      <c r="C111" s="34" t="s">
        <v>320</v>
      </c>
      <c r="D111" s="50" t="s">
        <v>321</v>
      </c>
      <c r="E111" s="153"/>
      <c r="F111" s="153"/>
      <c r="G111" s="57"/>
      <c r="H111" s="38">
        <f t="shared" si="1"/>
        <v>0</v>
      </c>
      <c r="I111" s="53"/>
      <c r="J111" s="53"/>
      <c r="K111" s="31"/>
      <c r="L111" s="140"/>
      <c r="M111" s="143"/>
      <c r="N111" s="46"/>
    </row>
    <row r="112" spans="1:14" ht="13.8" hidden="1" x14ac:dyDescent="0.25">
      <c r="A112" s="2">
        <v>3</v>
      </c>
      <c r="B112" s="2" t="s">
        <v>309</v>
      </c>
      <c r="C112" s="34" t="s">
        <v>322</v>
      </c>
      <c r="D112" s="50" t="s">
        <v>323</v>
      </c>
      <c r="E112" s="153"/>
      <c r="F112" s="153"/>
      <c r="G112" s="57"/>
      <c r="H112" s="38">
        <f t="shared" si="1"/>
        <v>0</v>
      </c>
      <c r="I112" s="53"/>
      <c r="J112" s="53"/>
      <c r="K112" s="31"/>
      <c r="L112" s="140"/>
      <c r="M112" s="143"/>
      <c r="N112" s="46"/>
    </row>
    <row r="113" spans="1:14" ht="13.8" hidden="1" x14ac:dyDescent="0.25">
      <c r="A113" s="2">
        <v>3</v>
      </c>
      <c r="B113" s="2" t="s">
        <v>309</v>
      </c>
      <c r="C113" s="34" t="s">
        <v>324</v>
      </c>
      <c r="D113" s="50" t="s">
        <v>325</v>
      </c>
      <c r="E113" s="153"/>
      <c r="F113" s="153"/>
      <c r="G113" s="57"/>
      <c r="H113" s="38">
        <f t="shared" si="1"/>
        <v>0</v>
      </c>
      <c r="I113" s="53"/>
      <c r="J113" s="53"/>
      <c r="K113" s="31"/>
      <c r="L113" s="140"/>
      <c r="M113" s="143"/>
      <c r="N113" s="46"/>
    </row>
    <row r="114" spans="1:14" ht="13.8" hidden="1" x14ac:dyDescent="0.25">
      <c r="A114" s="2">
        <v>3</v>
      </c>
      <c r="B114" s="2" t="s">
        <v>326</v>
      </c>
      <c r="C114" s="34" t="s">
        <v>327</v>
      </c>
      <c r="D114" s="50" t="s">
        <v>328</v>
      </c>
      <c r="E114" s="153"/>
      <c r="F114" s="153"/>
      <c r="G114" s="57"/>
      <c r="H114" s="38">
        <f t="shared" si="1"/>
        <v>0</v>
      </c>
      <c r="I114" s="53"/>
      <c r="J114" s="53"/>
      <c r="K114" s="31"/>
      <c r="L114" s="140"/>
      <c r="M114" s="143"/>
      <c r="N114" s="46"/>
    </row>
    <row r="115" spans="1:14" ht="13.8" hidden="1" x14ac:dyDescent="0.25">
      <c r="A115" s="2">
        <v>3</v>
      </c>
      <c r="B115" s="2" t="s">
        <v>326</v>
      </c>
      <c r="C115" s="34" t="s">
        <v>329</v>
      </c>
      <c r="D115" s="50" t="s">
        <v>330</v>
      </c>
      <c r="E115" s="153"/>
      <c r="F115" s="153"/>
      <c r="G115" s="57"/>
      <c r="H115" s="38">
        <f t="shared" si="1"/>
        <v>0</v>
      </c>
      <c r="I115" s="53"/>
      <c r="J115" s="53"/>
      <c r="K115" s="31"/>
      <c r="L115" s="140"/>
      <c r="M115" s="143"/>
      <c r="N115" s="46"/>
    </row>
    <row r="116" spans="1:14" ht="13.8" hidden="1" x14ac:dyDescent="0.25">
      <c r="A116" s="2">
        <v>3</v>
      </c>
      <c r="B116" s="2" t="s">
        <v>331</v>
      </c>
      <c r="C116" s="34" t="s">
        <v>332</v>
      </c>
      <c r="D116" s="50" t="s">
        <v>333</v>
      </c>
      <c r="E116" s="153"/>
      <c r="F116" s="153"/>
      <c r="G116" s="57"/>
      <c r="H116" s="38">
        <f t="shared" si="1"/>
        <v>0</v>
      </c>
      <c r="I116" s="53"/>
      <c r="J116" s="53"/>
      <c r="K116" s="31"/>
      <c r="L116" s="140"/>
      <c r="M116" s="143"/>
      <c r="N116" s="46"/>
    </row>
    <row r="117" spans="1:14" ht="13.8" hidden="1" x14ac:dyDescent="0.25">
      <c r="A117" s="2">
        <v>3</v>
      </c>
      <c r="B117" s="2" t="s">
        <v>331</v>
      </c>
      <c r="C117" s="34" t="s">
        <v>334</v>
      </c>
      <c r="D117" s="50" t="s">
        <v>335</v>
      </c>
      <c r="E117" s="153"/>
      <c r="F117" s="153"/>
      <c r="G117" s="57"/>
      <c r="H117" s="38">
        <f t="shared" si="1"/>
        <v>0</v>
      </c>
      <c r="I117" s="53"/>
      <c r="J117" s="53"/>
      <c r="K117" s="31"/>
      <c r="L117" s="140"/>
      <c r="M117" s="143"/>
      <c r="N117" s="46"/>
    </row>
    <row r="118" spans="1:14" ht="13.8" hidden="1" x14ac:dyDescent="0.25">
      <c r="A118" s="2">
        <v>3</v>
      </c>
      <c r="B118" s="2" t="s">
        <v>331</v>
      </c>
      <c r="C118" s="34" t="s">
        <v>336</v>
      </c>
      <c r="D118" s="50" t="s">
        <v>337</v>
      </c>
      <c r="E118" s="153"/>
      <c r="F118" s="153"/>
      <c r="G118" s="57"/>
      <c r="H118" s="38">
        <f t="shared" si="1"/>
        <v>0</v>
      </c>
      <c r="I118" s="53"/>
      <c r="J118" s="53"/>
      <c r="K118" s="31"/>
      <c r="L118" s="140"/>
      <c r="M118" s="143"/>
      <c r="N118" s="46"/>
    </row>
    <row r="119" spans="1:14" ht="13.8" hidden="1" x14ac:dyDescent="0.25">
      <c r="A119" s="2">
        <v>3</v>
      </c>
      <c r="B119" s="2" t="s">
        <v>331</v>
      </c>
      <c r="C119" s="34" t="s">
        <v>338</v>
      </c>
      <c r="D119" s="50" t="s">
        <v>339</v>
      </c>
      <c r="E119" s="153"/>
      <c r="F119" s="153"/>
      <c r="G119" s="57"/>
      <c r="H119" s="38">
        <f t="shared" si="1"/>
        <v>0</v>
      </c>
      <c r="I119" s="53"/>
      <c r="J119" s="53"/>
      <c r="K119" s="31"/>
      <c r="L119" s="140"/>
      <c r="M119" s="143"/>
      <c r="N119" s="46"/>
    </row>
    <row r="120" spans="1:14" ht="13.8" hidden="1" x14ac:dyDescent="0.25">
      <c r="A120" s="2">
        <v>3</v>
      </c>
      <c r="B120" s="2" t="s">
        <v>331</v>
      </c>
      <c r="C120" s="34" t="s">
        <v>340</v>
      </c>
      <c r="D120" s="50" t="s">
        <v>341</v>
      </c>
      <c r="E120" s="153"/>
      <c r="F120" s="153"/>
      <c r="G120" s="57"/>
      <c r="H120" s="38">
        <f t="shared" si="1"/>
        <v>0</v>
      </c>
      <c r="I120" s="53"/>
      <c r="J120" s="53"/>
      <c r="K120" s="31"/>
      <c r="L120" s="140"/>
      <c r="M120" s="143"/>
      <c r="N120" s="46"/>
    </row>
    <row r="121" spans="1:14" ht="13.8" hidden="1" x14ac:dyDescent="0.25">
      <c r="A121" s="2">
        <v>4</v>
      </c>
      <c r="B121" s="2" t="s">
        <v>342</v>
      </c>
      <c r="C121" s="34" t="s">
        <v>343</v>
      </c>
      <c r="D121" s="50" t="s">
        <v>344</v>
      </c>
      <c r="E121" s="145"/>
      <c r="F121" s="145"/>
      <c r="G121" s="57"/>
      <c r="H121" s="38">
        <f t="shared" si="1"/>
        <v>0</v>
      </c>
      <c r="I121" s="53"/>
      <c r="J121" s="53"/>
      <c r="K121" s="31"/>
      <c r="L121" s="140"/>
      <c r="M121" s="143"/>
      <c r="N121" s="46"/>
    </row>
    <row r="122" spans="1:14" ht="13.8" hidden="1" x14ac:dyDescent="0.25">
      <c r="A122" s="2">
        <v>4</v>
      </c>
      <c r="B122" s="2" t="s">
        <v>342</v>
      </c>
      <c r="C122" s="34" t="s">
        <v>345</v>
      </c>
      <c r="D122" s="50" t="s">
        <v>346</v>
      </c>
      <c r="E122" s="145"/>
      <c r="F122" s="145"/>
      <c r="G122" s="57"/>
      <c r="H122" s="38">
        <f t="shared" si="1"/>
        <v>0</v>
      </c>
      <c r="I122" s="53"/>
      <c r="J122" s="53"/>
      <c r="K122" s="31"/>
      <c r="L122" s="140"/>
      <c r="M122" s="143"/>
      <c r="N122" s="46"/>
    </row>
    <row r="123" spans="1:14" ht="13.8" hidden="1" x14ac:dyDescent="0.25">
      <c r="A123" s="2">
        <v>4</v>
      </c>
      <c r="B123" s="2" t="s">
        <v>342</v>
      </c>
      <c r="C123" s="34" t="s">
        <v>347</v>
      </c>
      <c r="D123" s="50" t="s">
        <v>348</v>
      </c>
      <c r="E123" s="145"/>
      <c r="F123" s="145"/>
      <c r="G123" s="57"/>
      <c r="H123" s="38">
        <f t="shared" si="1"/>
        <v>0</v>
      </c>
      <c r="I123" s="53"/>
      <c r="J123" s="53"/>
      <c r="K123" s="31"/>
      <c r="L123" s="140"/>
      <c r="M123" s="143"/>
      <c r="N123" s="46"/>
    </row>
    <row r="124" spans="1:14" ht="13.8" hidden="1" x14ac:dyDescent="0.25">
      <c r="A124" s="2">
        <v>4</v>
      </c>
      <c r="B124" s="2" t="s">
        <v>342</v>
      </c>
      <c r="C124" s="34" t="s">
        <v>349</v>
      </c>
      <c r="D124" s="50" t="s">
        <v>350</v>
      </c>
      <c r="E124" s="145"/>
      <c r="F124" s="145"/>
      <c r="G124" s="57"/>
      <c r="H124" s="38">
        <f t="shared" si="1"/>
        <v>0</v>
      </c>
      <c r="I124" s="53"/>
      <c r="J124" s="53"/>
      <c r="K124" s="31"/>
      <c r="L124" s="140"/>
      <c r="M124" s="143"/>
      <c r="N124" s="46"/>
    </row>
    <row r="125" spans="1:14" ht="13.8" hidden="1" x14ac:dyDescent="0.25">
      <c r="A125" s="2">
        <v>4</v>
      </c>
      <c r="B125" s="2" t="s">
        <v>342</v>
      </c>
      <c r="C125" s="34" t="s">
        <v>351</v>
      </c>
      <c r="D125" s="50" t="s">
        <v>352</v>
      </c>
      <c r="E125" s="145"/>
      <c r="F125" s="145"/>
      <c r="G125" s="57"/>
      <c r="H125" s="38">
        <f t="shared" si="1"/>
        <v>0</v>
      </c>
      <c r="I125" s="53"/>
      <c r="J125" s="53"/>
      <c r="K125" s="31"/>
      <c r="L125" s="140"/>
      <c r="M125" s="143"/>
      <c r="N125" s="46"/>
    </row>
    <row r="126" spans="1:14" ht="13.8" hidden="1" x14ac:dyDescent="0.25">
      <c r="A126" s="2">
        <v>4</v>
      </c>
      <c r="B126" s="2" t="s">
        <v>342</v>
      </c>
      <c r="C126" s="34" t="s">
        <v>353</v>
      </c>
      <c r="D126" s="50" t="s">
        <v>354</v>
      </c>
      <c r="E126" s="145"/>
      <c r="F126" s="145"/>
      <c r="G126" s="57"/>
      <c r="H126" s="38">
        <f t="shared" si="1"/>
        <v>0</v>
      </c>
      <c r="I126" s="53"/>
      <c r="J126" s="53"/>
      <c r="K126" s="31"/>
      <c r="L126" s="140"/>
      <c r="M126" s="143"/>
      <c r="N126" s="46"/>
    </row>
    <row r="127" spans="1:14" ht="13.8" hidden="1" x14ac:dyDescent="0.25">
      <c r="A127" s="2">
        <v>4</v>
      </c>
      <c r="B127" s="2" t="s">
        <v>342</v>
      </c>
      <c r="C127" s="34" t="s">
        <v>355</v>
      </c>
      <c r="D127" s="50" t="s">
        <v>356</v>
      </c>
      <c r="E127" s="145"/>
      <c r="F127" s="145"/>
      <c r="G127" s="57"/>
      <c r="H127" s="38">
        <f t="shared" si="1"/>
        <v>0</v>
      </c>
      <c r="I127" s="53"/>
      <c r="J127" s="53"/>
      <c r="K127" s="31"/>
      <c r="L127" s="140"/>
      <c r="M127" s="143"/>
      <c r="N127" s="46"/>
    </row>
    <row r="128" spans="1:14" ht="13.8" hidden="1" x14ac:dyDescent="0.25">
      <c r="A128" s="2">
        <v>4</v>
      </c>
      <c r="B128" s="2" t="s">
        <v>342</v>
      </c>
      <c r="C128" s="34" t="s">
        <v>357</v>
      </c>
      <c r="D128" s="50" t="s">
        <v>358</v>
      </c>
      <c r="E128" s="145"/>
      <c r="F128" s="145"/>
      <c r="G128" s="57"/>
      <c r="H128" s="38">
        <f t="shared" si="1"/>
        <v>0</v>
      </c>
      <c r="I128" s="53"/>
      <c r="J128" s="53"/>
      <c r="K128" s="31"/>
      <c r="L128" s="140"/>
      <c r="M128" s="143"/>
      <c r="N128" s="46"/>
    </row>
    <row r="129" spans="1:14" ht="13.8" hidden="1" x14ac:dyDescent="0.25">
      <c r="A129" s="2">
        <v>4</v>
      </c>
      <c r="B129" s="2" t="s">
        <v>359</v>
      </c>
      <c r="C129" s="34" t="s">
        <v>360</v>
      </c>
      <c r="D129" s="50" t="s">
        <v>361</v>
      </c>
      <c r="E129" s="145"/>
      <c r="F129" s="145"/>
      <c r="G129" s="57"/>
      <c r="H129" s="38">
        <f t="shared" si="1"/>
        <v>0</v>
      </c>
      <c r="I129" s="53"/>
      <c r="J129" s="53"/>
      <c r="K129" s="31"/>
      <c r="L129" s="140"/>
      <c r="M129" s="143"/>
      <c r="N129" s="46"/>
    </row>
    <row r="130" spans="1:14" ht="13.8" hidden="1" x14ac:dyDescent="0.25">
      <c r="A130" s="2">
        <v>4</v>
      </c>
      <c r="B130" s="2" t="s">
        <v>359</v>
      </c>
      <c r="C130" s="34" t="s">
        <v>362</v>
      </c>
      <c r="D130" s="50" t="s">
        <v>363</v>
      </c>
      <c r="E130" s="145"/>
      <c r="F130" s="145"/>
      <c r="G130" s="57"/>
      <c r="H130" s="38">
        <f t="shared" si="1"/>
        <v>0</v>
      </c>
      <c r="I130" s="53"/>
      <c r="J130" s="53"/>
      <c r="K130" s="31"/>
      <c r="L130" s="140"/>
      <c r="M130" s="143"/>
      <c r="N130" s="46"/>
    </row>
    <row r="131" spans="1:14" ht="13.8" hidden="1" x14ac:dyDescent="0.25">
      <c r="A131" s="2">
        <v>4</v>
      </c>
      <c r="B131" s="2" t="s">
        <v>359</v>
      </c>
      <c r="C131" s="34" t="s">
        <v>364</v>
      </c>
      <c r="D131" s="50" t="s">
        <v>365</v>
      </c>
      <c r="E131" s="145"/>
      <c r="F131" s="145"/>
      <c r="G131" s="57"/>
      <c r="H131" s="38">
        <f t="shared" si="1"/>
        <v>0</v>
      </c>
      <c r="I131" s="53"/>
      <c r="J131" s="53"/>
      <c r="K131" s="31"/>
      <c r="L131" s="140"/>
      <c r="M131" s="143"/>
      <c r="N131" s="46"/>
    </row>
    <row r="132" spans="1:14" ht="13.8" hidden="1" x14ac:dyDescent="0.25">
      <c r="A132" s="2">
        <v>4</v>
      </c>
      <c r="B132" s="2" t="s">
        <v>359</v>
      </c>
      <c r="C132" s="34" t="s">
        <v>366</v>
      </c>
      <c r="D132" s="50" t="s">
        <v>367</v>
      </c>
      <c r="E132" s="145"/>
      <c r="F132" s="145"/>
      <c r="G132" s="57"/>
      <c r="H132" s="38">
        <f t="shared" si="1"/>
        <v>0</v>
      </c>
      <c r="I132" s="53"/>
      <c r="J132" s="53"/>
      <c r="K132" s="31"/>
      <c r="L132" s="140"/>
      <c r="M132" s="143"/>
      <c r="N132" s="46"/>
    </row>
    <row r="133" spans="1:14" ht="13.8" hidden="1" x14ac:dyDescent="0.25">
      <c r="A133" s="2">
        <v>4</v>
      </c>
      <c r="B133" s="2" t="s">
        <v>359</v>
      </c>
      <c r="C133" s="34" t="s">
        <v>368</v>
      </c>
      <c r="D133" s="50" t="s">
        <v>369</v>
      </c>
      <c r="E133" s="145"/>
      <c r="F133" s="145"/>
      <c r="G133" s="57"/>
      <c r="H133" s="38">
        <f t="shared" si="1"/>
        <v>0</v>
      </c>
      <c r="I133" s="53"/>
      <c r="J133" s="53"/>
      <c r="K133" s="31"/>
      <c r="L133" s="140"/>
      <c r="M133" s="143"/>
      <c r="N133" s="46"/>
    </row>
    <row r="134" spans="1:14" ht="13.8" hidden="1" x14ac:dyDescent="0.25">
      <c r="A134" s="2">
        <v>4</v>
      </c>
      <c r="B134" s="2" t="s">
        <v>359</v>
      </c>
      <c r="C134" s="34" t="s">
        <v>370</v>
      </c>
      <c r="D134" s="50" t="s">
        <v>371</v>
      </c>
      <c r="E134" s="145"/>
      <c r="F134" s="145"/>
      <c r="G134" s="57"/>
      <c r="H134" s="38">
        <f t="shared" si="1"/>
        <v>0</v>
      </c>
      <c r="I134" s="53"/>
      <c r="J134" s="53"/>
      <c r="K134" s="31"/>
      <c r="L134" s="140"/>
      <c r="M134" s="143"/>
      <c r="N134" s="46"/>
    </row>
    <row r="135" spans="1:14" ht="13.8" hidden="1" x14ac:dyDescent="0.25">
      <c r="A135" s="2">
        <v>4</v>
      </c>
      <c r="B135" s="2" t="s">
        <v>359</v>
      </c>
      <c r="C135" s="34" t="s">
        <v>372</v>
      </c>
      <c r="D135" s="50" t="s">
        <v>373</v>
      </c>
      <c r="E135" s="145"/>
      <c r="F135" s="145"/>
      <c r="G135" s="57"/>
      <c r="H135" s="38">
        <f t="shared" ref="H135:H198" si="2">+E135+F135+G135</f>
        <v>0</v>
      </c>
      <c r="I135" s="53"/>
      <c r="J135" s="53"/>
      <c r="K135" s="31"/>
      <c r="L135" s="140"/>
      <c r="M135" s="143"/>
      <c r="N135" s="46"/>
    </row>
    <row r="136" spans="1:14" ht="13.8" hidden="1" x14ac:dyDescent="0.25">
      <c r="A136" s="2">
        <v>4</v>
      </c>
      <c r="B136" s="2" t="s">
        <v>359</v>
      </c>
      <c r="C136" s="34" t="s">
        <v>374</v>
      </c>
      <c r="D136" s="50" t="s">
        <v>375</v>
      </c>
      <c r="E136" s="145"/>
      <c r="F136" s="145"/>
      <c r="G136" s="57"/>
      <c r="H136" s="38">
        <f t="shared" si="2"/>
        <v>0</v>
      </c>
      <c r="I136" s="53"/>
      <c r="J136" s="53"/>
      <c r="K136" s="31"/>
      <c r="L136" s="140"/>
      <c r="M136" s="143"/>
      <c r="N136" s="46"/>
    </row>
    <row r="137" spans="1:14" ht="13.8" hidden="1" x14ac:dyDescent="0.25">
      <c r="A137" s="2">
        <v>4</v>
      </c>
      <c r="B137" s="2" t="s">
        <v>376</v>
      </c>
      <c r="C137" s="34" t="s">
        <v>377</v>
      </c>
      <c r="D137" s="50" t="s">
        <v>378</v>
      </c>
      <c r="E137" s="145"/>
      <c r="F137" s="145"/>
      <c r="G137" s="57"/>
      <c r="H137" s="38">
        <f t="shared" si="2"/>
        <v>0</v>
      </c>
      <c r="I137" s="53"/>
      <c r="J137" s="53"/>
      <c r="K137" s="31"/>
      <c r="L137" s="140"/>
      <c r="M137" s="143"/>
      <c r="N137" s="46"/>
    </row>
    <row r="138" spans="1:14" ht="13.8" hidden="1" x14ac:dyDescent="0.25">
      <c r="A138" s="2">
        <v>4</v>
      </c>
      <c r="B138" s="2" t="s">
        <v>376</v>
      </c>
      <c r="C138" s="34" t="s">
        <v>379</v>
      </c>
      <c r="D138" s="50" t="s">
        <v>380</v>
      </c>
      <c r="E138" s="145"/>
      <c r="F138" s="145"/>
      <c r="G138" s="57"/>
      <c r="H138" s="38">
        <f t="shared" si="2"/>
        <v>0</v>
      </c>
      <c r="I138" s="53"/>
      <c r="J138" s="53"/>
      <c r="K138" s="31"/>
      <c r="L138" s="140"/>
      <c r="M138" s="143"/>
      <c r="N138" s="46"/>
    </row>
    <row r="139" spans="1:14" ht="13.8" hidden="1" x14ac:dyDescent="0.25">
      <c r="A139" s="2">
        <v>5</v>
      </c>
      <c r="B139" s="2" t="s">
        <v>381</v>
      </c>
      <c r="C139" s="34" t="s">
        <v>382</v>
      </c>
      <c r="D139" s="50" t="s">
        <v>383</v>
      </c>
      <c r="E139" s="145"/>
      <c r="F139" s="145"/>
      <c r="G139" s="48"/>
      <c r="H139" s="38">
        <f t="shared" si="2"/>
        <v>0</v>
      </c>
      <c r="I139" s="53"/>
      <c r="J139" s="53"/>
      <c r="K139" s="31"/>
      <c r="L139" s="140"/>
      <c r="M139" s="143"/>
      <c r="N139" s="46"/>
    </row>
    <row r="140" spans="1:14" ht="13.8" hidden="1" x14ac:dyDescent="0.25">
      <c r="A140" s="2">
        <v>5</v>
      </c>
      <c r="B140" s="2" t="s">
        <v>381</v>
      </c>
      <c r="C140" s="34" t="s">
        <v>384</v>
      </c>
      <c r="D140" s="50" t="s">
        <v>385</v>
      </c>
      <c r="E140" s="145"/>
      <c r="F140" s="145"/>
      <c r="G140" s="48"/>
      <c r="H140" s="38">
        <f t="shared" si="2"/>
        <v>0</v>
      </c>
      <c r="I140" s="53"/>
      <c r="J140" s="53"/>
      <c r="K140" s="31"/>
      <c r="L140" s="140"/>
      <c r="M140" s="143"/>
      <c r="N140" s="46"/>
    </row>
    <row r="141" spans="1:14" ht="13.8" hidden="1" x14ac:dyDescent="0.25">
      <c r="A141" s="2">
        <v>5</v>
      </c>
      <c r="B141" s="2" t="s">
        <v>381</v>
      </c>
      <c r="C141" s="34" t="s">
        <v>386</v>
      </c>
      <c r="D141" s="50" t="s">
        <v>387</v>
      </c>
      <c r="E141" s="145"/>
      <c r="F141" s="145"/>
      <c r="G141" s="48">
        <v>0</v>
      </c>
      <c r="H141" s="38">
        <f t="shared" si="2"/>
        <v>0</v>
      </c>
      <c r="I141" s="53"/>
      <c r="J141" s="53"/>
      <c r="K141" s="31"/>
      <c r="L141" s="388"/>
      <c r="M141" s="143"/>
      <c r="N141" s="46"/>
    </row>
    <row r="142" spans="1:14" ht="13.8" hidden="1" x14ac:dyDescent="0.25">
      <c r="A142" s="2">
        <v>5</v>
      </c>
      <c r="B142" s="2" t="s">
        <v>381</v>
      </c>
      <c r="C142" s="34" t="s">
        <v>388</v>
      </c>
      <c r="D142" s="50" t="s">
        <v>389</v>
      </c>
      <c r="E142" s="145"/>
      <c r="F142" s="145"/>
      <c r="G142" s="48">
        <v>0</v>
      </c>
      <c r="H142" s="38">
        <f t="shared" si="2"/>
        <v>0</v>
      </c>
      <c r="I142" s="53"/>
      <c r="J142" s="53"/>
      <c r="K142" s="31"/>
      <c r="L142" s="388"/>
      <c r="M142" s="143"/>
      <c r="N142" s="46"/>
    </row>
    <row r="143" spans="1:14" ht="13.8" hidden="1" x14ac:dyDescent="0.25">
      <c r="A143" s="2">
        <v>5</v>
      </c>
      <c r="B143" s="2" t="s">
        <v>381</v>
      </c>
      <c r="C143" s="34" t="s">
        <v>392</v>
      </c>
      <c r="D143" s="50" t="s">
        <v>393</v>
      </c>
      <c r="E143" s="145"/>
      <c r="F143" s="145"/>
      <c r="G143" s="48">
        <v>0</v>
      </c>
      <c r="H143" s="38">
        <f t="shared" si="2"/>
        <v>0</v>
      </c>
      <c r="I143" s="53"/>
      <c r="J143" s="53"/>
      <c r="K143" s="31"/>
      <c r="L143" s="388"/>
      <c r="M143" s="143"/>
      <c r="N143" s="46"/>
    </row>
    <row r="144" spans="1:14" ht="13.8" hidden="1" x14ac:dyDescent="0.25">
      <c r="A144" s="2">
        <v>5</v>
      </c>
      <c r="B144" s="2" t="s">
        <v>381</v>
      </c>
      <c r="C144" s="34" t="s">
        <v>394</v>
      </c>
      <c r="D144" s="50" t="s">
        <v>395</v>
      </c>
      <c r="E144" s="145"/>
      <c r="F144" s="145"/>
      <c r="G144" s="48">
        <v>0</v>
      </c>
      <c r="H144" s="38">
        <f t="shared" si="2"/>
        <v>0</v>
      </c>
      <c r="I144" s="53"/>
      <c r="J144" s="53"/>
      <c r="K144" s="31"/>
      <c r="L144" s="388"/>
      <c r="M144" s="143"/>
      <c r="N144" s="46"/>
    </row>
    <row r="145" spans="1:14" ht="39.6" x14ac:dyDescent="0.25">
      <c r="A145" s="2">
        <v>5</v>
      </c>
      <c r="B145" s="2" t="s">
        <v>381</v>
      </c>
      <c r="C145" s="34" t="s">
        <v>396</v>
      </c>
      <c r="D145" s="50" t="s">
        <v>397</v>
      </c>
      <c r="E145" s="145"/>
      <c r="F145" s="145"/>
      <c r="G145" s="48">
        <v>50000000</v>
      </c>
      <c r="H145" s="38">
        <f t="shared" si="2"/>
        <v>50000000</v>
      </c>
      <c r="I145" s="53"/>
      <c r="J145" s="53"/>
      <c r="K145" s="31" t="s">
        <v>86</v>
      </c>
      <c r="L145" s="388" t="s">
        <v>1200</v>
      </c>
      <c r="M145" s="143"/>
      <c r="N145" s="46"/>
    </row>
    <row r="146" spans="1:14" ht="13.8" hidden="1" x14ac:dyDescent="0.25">
      <c r="A146" s="2">
        <v>5</v>
      </c>
      <c r="B146" s="2" t="s">
        <v>381</v>
      </c>
      <c r="C146" s="34" t="s">
        <v>398</v>
      </c>
      <c r="D146" s="50" t="s">
        <v>399</v>
      </c>
      <c r="E146" s="145"/>
      <c r="F146" s="145"/>
      <c r="G146" s="48"/>
      <c r="H146" s="38">
        <f t="shared" si="2"/>
        <v>0</v>
      </c>
      <c r="I146" s="53"/>
      <c r="J146" s="53"/>
      <c r="K146" s="31"/>
      <c r="L146" s="140"/>
      <c r="M146" s="143"/>
      <c r="N146" s="46"/>
    </row>
    <row r="147" spans="1:14" ht="13.8" hidden="1" x14ac:dyDescent="0.25">
      <c r="A147" s="2">
        <v>5</v>
      </c>
      <c r="B147" s="2" t="s">
        <v>400</v>
      </c>
      <c r="C147" s="34" t="s">
        <v>401</v>
      </c>
      <c r="D147" s="50" t="s">
        <v>402</v>
      </c>
      <c r="E147" s="145"/>
      <c r="F147" s="145"/>
      <c r="G147" s="57"/>
      <c r="H147" s="38">
        <f t="shared" si="2"/>
        <v>0</v>
      </c>
      <c r="I147" s="53"/>
      <c r="J147" s="53"/>
      <c r="K147" s="31"/>
      <c r="L147" s="140"/>
      <c r="M147" s="143"/>
      <c r="N147" s="46"/>
    </row>
    <row r="148" spans="1:14" ht="13.8" hidden="1" x14ac:dyDescent="0.25">
      <c r="A148" s="2">
        <v>5</v>
      </c>
      <c r="B148" s="2" t="s">
        <v>400</v>
      </c>
      <c r="C148" s="34" t="s">
        <v>403</v>
      </c>
      <c r="D148" s="50" t="s">
        <v>404</v>
      </c>
      <c r="E148" s="145"/>
      <c r="F148" s="145"/>
      <c r="G148" s="57"/>
      <c r="H148" s="38">
        <f t="shared" si="2"/>
        <v>0</v>
      </c>
      <c r="I148" s="53"/>
      <c r="J148" s="53"/>
      <c r="K148" s="31"/>
      <c r="L148" s="140"/>
      <c r="M148" s="143"/>
      <c r="N148" s="46"/>
    </row>
    <row r="149" spans="1:14" ht="13.8" hidden="1" x14ac:dyDescent="0.25">
      <c r="A149" s="2">
        <v>5</v>
      </c>
      <c r="B149" s="2" t="s">
        <v>400</v>
      </c>
      <c r="C149" s="34" t="s">
        <v>405</v>
      </c>
      <c r="D149" s="50" t="s">
        <v>406</v>
      </c>
      <c r="E149" s="145"/>
      <c r="F149" s="145"/>
      <c r="G149" s="57"/>
      <c r="H149" s="38">
        <f t="shared" si="2"/>
        <v>0</v>
      </c>
      <c r="I149" s="53"/>
      <c r="J149" s="53"/>
      <c r="K149" s="31"/>
      <c r="L149" s="140"/>
      <c r="M149" s="143"/>
      <c r="N149" s="46"/>
    </row>
    <row r="150" spans="1:14" ht="13.8" hidden="1" x14ac:dyDescent="0.25">
      <c r="A150" s="2">
        <v>5</v>
      </c>
      <c r="B150" s="2" t="s">
        <v>400</v>
      </c>
      <c r="C150" s="34" t="s">
        <v>407</v>
      </c>
      <c r="D150" s="50" t="s">
        <v>408</v>
      </c>
      <c r="E150" s="145"/>
      <c r="F150" s="145"/>
      <c r="G150" s="57"/>
      <c r="H150" s="38">
        <f t="shared" si="2"/>
        <v>0</v>
      </c>
      <c r="I150" s="53"/>
      <c r="J150" s="53"/>
      <c r="K150" s="31"/>
      <c r="L150" s="140"/>
      <c r="M150" s="143"/>
      <c r="N150" s="46"/>
    </row>
    <row r="151" spans="1:14" ht="13.8" hidden="1" x14ac:dyDescent="0.25">
      <c r="A151" s="2">
        <v>5</v>
      </c>
      <c r="B151" s="2" t="s">
        <v>400</v>
      </c>
      <c r="C151" s="34" t="s">
        <v>409</v>
      </c>
      <c r="D151" s="50" t="s">
        <v>410</v>
      </c>
      <c r="E151" s="145"/>
      <c r="F151" s="145"/>
      <c r="G151" s="57"/>
      <c r="H151" s="38">
        <f t="shared" si="2"/>
        <v>0</v>
      </c>
      <c r="I151" s="53"/>
      <c r="J151" s="53"/>
      <c r="K151" s="31"/>
      <c r="L151" s="140"/>
      <c r="M151" s="143"/>
      <c r="N151" s="46"/>
    </row>
    <row r="152" spans="1:14" ht="13.8" hidden="1" x14ac:dyDescent="0.25">
      <c r="A152" s="2">
        <v>5</v>
      </c>
      <c r="B152" s="2" t="s">
        <v>400</v>
      </c>
      <c r="C152" s="34" t="s">
        <v>411</v>
      </c>
      <c r="D152" s="50" t="s">
        <v>412</v>
      </c>
      <c r="E152" s="145"/>
      <c r="F152" s="145"/>
      <c r="G152" s="57"/>
      <c r="H152" s="38">
        <f t="shared" si="2"/>
        <v>0</v>
      </c>
      <c r="I152" s="53"/>
      <c r="J152" s="53"/>
      <c r="K152" s="31"/>
      <c r="L152" s="140"/>
      <c r="M152" s="143"/>
      <c r="N152" s="46"/>
    </row>
    <row r="153" spans="1:14" ht="13.8" hidden="1" x14ac:dyDescent="0.25">
      <c r="A153" s="2">
        <v>5</v>
      </c>
      <c r="B153" s="2" t="s">
        <v>400</v>
      </c>
      <c r="C153" s="34" t="s">
        <v>413</v>
      </c>
      <c r="D153" s="50" t="s">
        <v>414</v>
      </c>
      <c r="E153" s="145"/>
      <c r="F153" s="145"/>
      <c r="G153" s="57"/>
      <c r="H153" s="38">
        <f t="shared" si="2"/>
        <v>0</v>
      </c>
      <c r="I153" s="53"/>
      <c r="J153" s="53"/>
      <c r="K153" s="31"/>
      <c r="L153" s="140"/>
      <c r="M153" s="143"/>
      <c r="N153" s="46"/>
    </row>
    <row r="154" spans="1:14" ht="13.8" hidden="1" x14ac:dyDescent="0.25">
      <c r="A154" s="2">
        <v>5</v>
      </c>
      <c r="B154" s="2" t="s">
        <v>400</v>
      </c>
      <c r="C154" s="34" t="s">
        <v>415</v>
      </c>
      <c r="D154" s="50" t="s">
        <v>416</v>
      </c>
      <c r="E154" s="145"/>
      <c r="F154" s="145"/>
      <c r="G154" s="57"/>
      <c r="H154" s="38">
        <f t="shared" si="2"/>
        <v>0</v>
      </c>
      <c r="I154" s="53"/>
      <c r="J154" s="53"/>
      <c r="K154" s="31"/>
      <c r="L154" s="140"/>
      <c r="M154" s="143"/>
      <c r="N154" s="46"/>
    </row>
    <row r="155" spans="1:14" ht="13.8" hidden="1" x14ac:dyDescent="0.25">
      <c r="A155" s="2">
        <v>5</v>
      </c>
      <c r="B155" s="2" t="s">
        <v>419</v>
      </c>
      <c r="C155" s="34" t="s">
        <v>420</v>
      </c>
      <c r="D155" s="50" t="s">
        <v>421</v>
      </c>
      <c r="E155" s="145"/>
      <c r="F155" s="145"/>
      <c r="G155" s="57"/>
      <c r="H155" s="38">
        <f t="shared" si="2"/>
        <v>0</v>
      </c>
      <c r="I155" s="53"/>
      <c r="J155" s="53"/>
      <c r="K155" s="31"/>
      <c r="L155" s="140"/>
      <c r="M155" s="143"/>
      <c r="N155" s="46"/>
    </row>
    <row r="156" spans="1:14" ht="13.8" hidden="1" x14ac:dyDescent="0.25">
      <c r="A156" s="2">
        <v>5</v>
      </c>
      <c r="B156" s="2" t="s">
        <v>419</v>
      </c>
      <c r="C156" s="34" t="s">
        <v>422</v>
      </c>
      <c r="D156" s="50" t="s">
        <v>423</v>
      </c>
      <c r="E156" s="145"/>
      <c r="F156" s="145"/>
      <c r="G156" s="57"/>
      <c r="H156" s="38">
        <f t="shared" si="2"/>
        <v>0</v>
      </c>
      <c r="I156" s="53"/>
      <c r="J156" s="53"/>
      <c r="K156" s="31"/>
      <c r="L156" s="140"/>
      <c r="M156" s="143"/>
      <c r="N156" s="46"/>
    </row>
    <row r="157" spans="1:14" ht="13.8" hidden="1" x14ac:dyDescent="0.25">
      <c r="A157" s="2">
        <v>5</v>
      </c>
      <c r="B157" s="2" t="s">
        <v>419</v>
      </c>
      <c r="C157" s="34" t="s">
        <v>424</v>
      </c>
      <c r="D157" s="50" t="s">
        <v>425</v>
      </c>
      <c r="E157" s="145"/>
      <c r="F157" s="145"/>
      <c r="G157" s="57"/>
      <c r="H157" s="38">
        <f t="shared" si="2"/>
        <v>0</v>
      </c>
      <c r="I157" s="53"/>
      <c r="J157" s="53"/>
      <c r="K157" s="31"/>
      <c r="L157" s="140"/>
      <c r="M157" s="143"/>
      <c r="N157" s="46"/>
    </row>
    <row r="158" spans="1:14" ht="13.8" hidden="1" x14ac:dyDescent="0.25">
      <c r="A158" s="2">
        <v>5</v>
      </c>
      <c r="B158" s="2" t="s">
        <v>426</v>
      </c>
      <c r="C158" s="34" t="s">
        <v>427</v>
      </c>
      <c r="D158" s="50" t="s">
        <v>428</v>
      </c>
      <c r="E158" s="145"/>
      <c r="F158" s="145"/>
      <c r="G158" s="57"/>
      <c r="H158" s="38">
        <f t="shared" si="2"/>
        <v>0</v>
      </c>
      <c r="I158" s="53"/>
      <c r="J158" s="53"/>
      <c r="K158" s="31"/>
      <c r="L158" s="140"/>
      <c r="M158" s="143"/>
      <c r="N158" s="46"/>
    </row>
    <row r="159" spans="1:14" ht="13.8" hidden="1" x14ac:dyDescent="0.25">
      <c r="A159" s="2">
        <v>5</v>
      </c>
      <c r="B159" s="2" t="s">
        <v>426</v>
      </c>
      <c r="C159" s="34" t="s">
        <v>429</v>
      </c>
      <c r="D159" s="50" t="s">
        <v>430</v>
      </c>
      <c r="E159" s="145"/>
      <c r="F159" s="145"/>
      <c r="G159" s="57"/>
      <c r="H159" s="38">
        <f t="shared" si="2"/>
        <v>0</v>
      </c>
      <c r="I159" s="53"/>
      <c r="J159" s="53"/>
      <c r="K159" s="31"/>
      <c r="L159" s="140"/>
      <c r="M159" s="143"/>
      <c r="N159" s="46"/>
    </row>
    <row r="160" spans="1:14" ht="39.6" x14ac:dyDescent="0.25">
      <c r="A160" s="2">
        <v>5</v>
      </c>
      <c r="B160" s="2" t="s">
        <v>426</v>
      </c>
      <c r="C160" s="34" t="s">
        <v>431</v>
      </c>
      <c r="D160" s="50" t="s">
        <v>432</v>
      </c>
      <c r="E160" s="145"/>
      <c r="F160" s="145"/>
      <c r="G160" s="48">
        <v>600000</v>
      </c>
      <c r="H160" s="38">
        <f t="shared" si="2"/>
        <v>600000</v>
      </c>
      <c r="I160" s="52"/>
      <c r="J160" s="52"/>
      <c r="K160" s="31" t="s">
        <v>1201</v>
      </c>
      <c r="L160" s="388" t="s">
        <v>1202</v>
      </c>
      <c r="M160" s="143"/>
      <c r="N160" s="46"/>
    </row>
    <row r="161" spans="1:14" ht="13.8" hidden="1" x14ac:dyDescent="0.25">
      <c r="A161" s="2">
        <v>5</v>
      </c>
      <c r="B161" s="2" t="s">
        <v>426</v>
      </c>
      <c r="C161" s="34" t="s">
        <v>436</v>
      </c>
      <c r="D161" s="50" t="s">
        <v>437</v>
      </c>
      <c r="E161" s="145"/>
      <c r="F161" s="145"/>
      <c r="G161" s="57"/>
      <c r="H161" s="38">
        <f t="shared" si="2"/>
        <v>0</v>
      </c>
      <c r="I161" s="53"/>
      <c r="J161" s="53"/>
      <c r="K161" s="31"/>
      <c r="L161" s="140"/>
      <c r="M161" s="143"/>
      <c r="N161" s="46"/>
    </row>
    <row r="162" spans="1:14" ht="13.8" hidden="1" x14ac:dyDescent="0.25">
      <c r="A162" s="1">
        <v>6</v>
      </c>
      <c r="B162" s="2" t="s">
        <v>438</v>
      </c>
      <c r="C162" s="34" t="s">
        <v>439</v>
      </c>
      <c r="D162" s="50" t="s">
        <v>440</v>
      </c>
      <c r="E162" s="145"/>
      <c r="F162" s="145"/>
      <c r="G162" s="57"/>
      <c r="H162" s="38">
        <f t="shared" si="2"/>
        <v>0</v>
      </c>
      <c r="I162" s="53"/>
      <c r="J162" s="53"/>
      <c r="K162" s="31"/>
      <c r="L162" s="140"/>
      <c r="M162" s="143"/>
      <c r="N162" s="46"/>
    </row>
    <row r="163" spans="1:14" ht="13.8" hidden="1" x14ac:dyDescent="0.25">
      <c r="A163" s="1">
        <v>6</v>
      </c>
      <c r="B163" s="2" t="s">
        <v>438</v>
      </c>
      <c r="C163" s="34" t="s">
        <v>441</v>
      </c>
      <c r="D163" s="46" t="s">
        <v>442</v>
      </c>
      <c r="E163" s="145"/>
      <c r="F163" s="145"/>
      <c r="G163" s="48"/>
      <c r="H163" s="38">
        <f t="shared" si="2"/>
        <v>0</v>
      </c>
      <c r="I163" s="53"/>
      <c r="J163" s="53"/>
      <c r="K163" s="31"/>
      <c r="L163" s="140"/>
      <c r="M163" s="143"/>
      <c r="N163" s="46"/>
    </row>
    <row r="164" spans="1:14" ht="52.8" x14ac:dyDescent="0.25">
      <c r="A164" s="1">
        <v>6</v>
      </c>
      <c r="B164" s="2" t="s">
        <v>438</v>
      </c>
      <c r="C164" s="34" t="s">
        <v>443</v>
      </c>
      <c r="D164" s="54" t="s">
        <v>444</v>
      </c>
      <c r="E164" s="145"/>
      <c r="F164" s="145"/>
      <c r="G164" s="48">
        <v>36703076</v>
      </c>
      <c r="H164" s="38">
        <f t="shared" si="2"/>
        <v>36703076</v>
      </c>
      <c r="I164" s="63" t="s">
        <v>1203</v>
      </c>
      <c r="J164" s="63"/>
      <c r="K164" s="31"/>
      <c r="L164" s="140"/>
      <c r="M164" s="143"/>
      <c r="N164" s="46"/>
    </row>
    <row r="165" spans="1:14" ht="66" x14ac:dyDescent="0.25">
      <c r="A165" s="1">
        <v>6</v>
      </c>
      <c r="B165" s="2" t="s">
        <v>438</v>
      </c>
      <c r="C165" s="34" t="s">
        <v>446</v>
      </c>
      <c r="D165" s="54" t="s">
        <v>444</v>
      </c>
      <c r="E165" s="145"/>
      <c r="F165" s="145"/>
      <c r="G165" s="48">
        <v>5844439</v>
      </c>
      <c r="H165" s="38">
        <f t="shared" si="2"/>
        <v>5844439</v>
      </c>
      <c r="I165" s="63" t="s">
        <v>1204</v>
      </c>
      <c r="J165" s="63"/>
      <c r="K165" s="31"/>
      <c r="L165" s="140"/>
      <c r="M165" s="141"/>
      <c r="N165" s="46"/>
    </row>
    <row r="166" spans="1:14" ht="13.8" hidden="1" x14ac:dyDescent="0.25">
      <c r="A166" s="1">
        <v>6</v>
      </c>
      <c r="B166" s="2" t="s">
        <v>438</v>
      </c>
      <c r="C166" s="34" t="s">
        <v>448</v>
      </c>
      <c r="D166" s="50" t="s">
        <v>449</v>
      </c>
      <c r="E166" s="145"/>
      <c r="F166" s="145"/>
      <c r="G166" s="48"/>
      <c r="H166" s="38">
        <f t="shared" si="2"/>
        <v>0</v>
      </c>
      <c r="I166" s="53"/>
      <c r="J166" s="53"/>
      <c r="K166" s="31"/>
      <c r="L166" s="140"/>
      <c r="M166" s="143"/>
      <c r="N166" s="46"/>
    </row>
    <row r="167" spans="1:14" ht="13.8" hidden="1" x14ac:dyDescent="0.25">
      <c r="C167" s="65" t="s">
        <v>450</v>
      </c>
      <c r="D167" s="66" t="s">
        <v>449</v>
      </c>
      <c r="E167" s="145"/>
      <c r="F167" s="145"/>
      <c r="G167" s="48"/>
      <c r="H167" s="38"/>
      <c r="I167" s="53"/>
      <c r="J167" s="53"/>
      <c r="K167" s="31"/>
      <c r="L167" s="140"/>
      <c r="M167" s="143"/>
      <c r="N167" s="46"/>
    </row>
    <row r="168" spans="1:14" ht="13.8" hidden="1" outlineLevel="1" x14ac:dyDescent="0.25">
      <c r="C168" s="67" t="s">
        <v>451</v>
      </c>
      <c r="D168" s="54" t="s">
        <v>452</v>
      </c>
      <c r="E168" s="145"/>
      <c r="F168" s="145"/>
      <c r="G168" s="48"/>
      <c r="H168" s="38">
        <f t="shared" si="2"/>
        <v>0</v>
      </c>
      <c r="I168" s="53"/>
      <c r="J168" s="53"/>
      <c r="K168" s="31"/>
      <c r="L168" s="140"/>
      <c r="M168" s="143"/>
      <c r="N168" s="46"/>
    </row>
    <row r="169" spans="1:14" ht="13.8" hidden="1" outlineLevel="1" x14ac:dyDescent="0.25">
      <c r="C169" s="67" t="s">
        <v>453</v>
      </c>
      <c r="D169" s="54" t="s">
        <v>454</v>
      </c>
      <c r="E169" s="145"/>
      <c r="F169" s="145"/>
      <c r="G169" s="48"/>
      <c r="H169" s="38">
        <f t="shared" si="2"/>
        <v>0</v>
      </c>
      <c r="I169" s="53"/>
      <c r="J169" s="53"/>
      <c r="K169" s="31"/>
      <c r="L169" s="140"/>
      <c r="M169" s="143"/>
      <c r="N169" s="46"/>
    </row>
    <row r="170" spans="1:14" ht="13.8" hidden="1" outlineLevel="1" x14ac:dyDescent="0.25">
      <c r="C170" s="67" t="s">
        <v>455</v>
      </c>
      <c r="D170" s="54" t="s">
        <v>456</v>
      </c>
      <c r="E170" s="145"/>
      <c r="F170" s="145"/>
      <c r="G170" s="48"/>
      <c r="H170" s="38">
        <f t="shared" si="2"/>
        <v>0</v>
      </c>
      <c r="I170" s="53"/>
      <c r="J170" s="53"/>
      <c r="K170" s="31"/>
      <c r="L170" s="140"/>
      <c r="M170" s="143"/>
      <c r="N170" s="46"/>
    </row>
    <row r="171" spans="1:14" ht="13.8" hidden="1" outlineLevel="1" x14ac:dyDescent="0.25">
      <c r="C171" s="67" t="s">
        <v>457</v>
      </c>
      <c r="D171" s="54" t="s">
        <v>458</v>
      </c>
      <c r="E171" s="145"/>
      <c r="F171" s="145"/>
      <c r="G171" s="48"/>
      <c r="H171" s="38">
        <f t="shared" si="2"/>
        <v>0</v>
      </c>
      <c r="I171" s="53"/>
      <c r="J171" s="53"/>
      <c r="K171" s="31"/>
      <c r="L171" s="140"/>
      <c r="M171" s="143"/>
      <c r="N171" s="46"/>
    </row>
    <row r="172" spans="1:14" ht="13.8" hidden="1" outlineLevel="1" x14ac:dyDescent="0.25">
      <c r="C172" s="67" t="s">
        <v>459</v>
      </c>
      <c r="D172" s="54" t="s">
        <v>460</v>
      </c>
      <c r="E172" s="145"/>
      <c r="F172" s="145"/>
      <c r="G172" s="48"/>
      <c r="H172" s="38">
        <f t="shared" si="2"/>
        <v>0</v>
      </c>
      <c r="I172" s="53"/>
      <c r="J172" s="53"/>
      <c r="K172" s="31"/>
      <c r="L172" s="140"/>
      <c r="M172" s="143"/>
      <c r="N172" s="46"/>
    </row>
    <row r="173" spans="1:14" ht="13.8" hidden="1" outlineLevel="1" x14ac:dyDescent="0.25">
      <c r="C173" s="67" t="s">
        <v>461</v>
      </c>
      <c r="D173" s="54" t="s">
        <v>462</v>
      </c>
      <c r="E173" s="145"/>
      <c r="F173" s="145"/>
      <c r="G173" s="48"/>
      <c r="H173" s="38">
        <f t="shared" si="2"/>
        <v>0</v>
      </c>
      <c r="I173" s="53"/>
      <c r="J173" s="53"/>
      <c r="K173" s="31"/>
      <c r="L173" s="140"/>
      <c r="M173" s="143"/>
      <c r="N173" s="46"/>
    </row>
    <row r="174" spans="1:14" ht="13.8" hidden="1" outlineLevel="1" x14ac:dyDescent="0.25">
      <c r="C174" s="67" t="s">
        <v>463</v>
      </c>
      <c r="D174" s="54" t="s">
        <v>464</v>
      </c>
      <c r="E174" s="145"/>
      <c r="F174" s="145"/>
      <c r="G174" s="48"/>
      <c r="H174" s="38">
        <f t="shared" si="2"/>
        <v>0</v>
      </c>
      <c r="I174" s="53"/>
      <c r="J174" s="53"/>
      <c r="K174" s="31"/>
      <c r="L174" s="140"/>
      <c r="M174" s="143"/>
      <c r="N174" s="46"/>
    </row>
    <row r="175" spans="1:14" ht="13.8" hidden="1" outlineLevel="1" x14ac:dyDescent="0.25">
      <c r="C175" s="67" t="s">
        <v>465</v>
      </c>
      <c r="D175" s="54" t="s">
        <v>466</v>
      </c>
      <c r="E175" s="145"/>
      <c r="F175" s="145"/>
      <c r="G175" s="48"/>
      <c r="H175" s="38">
        <f t="shared" si="2"/>
        <v>0</v>
      </c>
      <c r="I175" s="53"/>
      <c r="J175" s="53"/>
      <c r="K175" s="31"/>
      <c r="L175" s="140"/>
      <c r="M175" s="143"/>
      <c r="N175" s="46"/>
    </row>
    <row r="176" spans="1:14" ht="13.8" hidden="1" outlineLevel="1" x14ac:dyDescent="0.25">
      <c r="C176" s="67" t="s">
        <v>467</v>
      </c>
      <c r="D176" s="54" t="s">
        <v>468</v>
      </c>
      <c r="E176" s="145"/>
      <c r="F176" s="145"/>
      <c r="G176" s="48"/>
      <c r="H176" s="38">
        <f t="shared" si="2"/>
        <v>0</v>
      </c>
      <c r="I176" s="53"/>
      <c r="J176" s="53"/>
      <c r="K176" s="31"/>
      <c r="L176" s="140"/>
      <c r="M176" s="143"/>
      <c r="N176" s="46"/>
    </row>
    <row r="177" spans="3:14" ht="13.8" hidden="1" outlineLevel="1" x14ac:dyDescent="0.25">
      <c r="C177" s="67" t="s">
        <v>469</v>
      </c>
      <c r="D177" s="54" t="s">
        <v>470</v>
      </c>
      <c r="E177" s="145"/>
      <c r="F177" s="145"/>
      <c r="G177" s="48"/>
      <c r="H177" s="38">
        <f t="shared" si="2"/>
        <v>0</v>
      </c>
      <c r="I177" s="53"/>
      <c r="J177" s="53"/>
      <c r="K177" s="31"/>
      <c r="L177" s="140"/>
      <c r="M177" s="143"/>
      <c r="N177" s="46"/>
    </row>
    <row r="178" spans="3:14" ht="13.8" hidden="1" outlineLevel="1" x14ac:dyDescent="0.25">
      <c r="C178" s="67" t="s">
        <v>471</v>
      </c>
      <c r="D178" s="54" t="s">
        <v>472</v>
      </c>
      <c r="E178" s="145"/>
      <c r="F178" s="145"/>
      <c r="G178" s="48"/>
      <c r="H178" s="38">
        <f t="shared" si="2"/>
        <v>0</v>
      </c>
      <c r="I178" s="53"/>
      <c r="J178" s="53"/>
      <c r="K178" s="31"/>
      <c r="L178" s="140"/>
      <c r="M178" s="143"/>
      <c r="N178" s="46"/>
    </row>
    <row r="179" spans="3:14" ht="13.8" hidden="1" outlineLevel="1" x14ac:dyDescent="0.25">
      <c r="C179" s="67" t="s">
        <v>473</v>
      </c>
      <c r="D179" s="54" t="s">
        <v>474</v>
      </c>
      <c r="E179" s="145"/>
      <c r="F179" s="145"/>
      <c r="G179" s="48"/>
      <c r="H179" s="38">
        <f t="shared" si="2"/>
        <v>0</v>
      </c>
      <c r="I179" s="53"/>
      <c r="J179" s="53"/>
      <c r="K179" s="31"/>
      <c r="L179" s="140"/>
      <c r="M179" s="143"/>
      <c r="N179" s="46"/>
    </row>
    <row r="180" spans="3:14" ht="13.8" hidden="1" outlineLevel="1" x14ac:dyDescent="0.25">
      <c r="C180" s="67" t="s">
        <v>475</v>
      </c>
      <c r="D180" s="54" t="s">
        <v>476</v>
      </c>
      <c r="E180" s="145"/>
      <c r="F180" s="145"/>
      <c r="G180" s="48"/>
      <c r="H180" s="38">
        <f t="shared" si="2"/>
        <v>0</v>
      </c>
      <c r="I180" s="53"/>
      <c r="J180" s="53"/>
      <c r="K180" s="31"/>
      <c r="L180" s="140"/>
      <c r="M180" s="143"/>
      <c r="N180" s="46"/>
    </row>
    <row r="181" spans="3:14" ht="13.8" hidden="1" outlineLevel="1" x14ac:dyDescent="0.25">
      <c r="C181" s="67" t="s">
        <v>477</v>
      </c>
      <c r="D181" s="54" t="s">
        <v>478</v>
      </c>
      <c r="E181" s="145"/>
      <c r="F181" s="145"/>
      <c r="G181" s="48"/>
      <c r="H181" s="38">
        <f t="shared" si="2"/>
        <v>0</v>
      </c>
      <c r="I181" s="53"/>
      <c r="J181" s="53"/>
      <c r="K181" s="31"/>
      <c r="L181" s="140"/>
      <c r="M181" s="143"/>
      <c r="N181" s="46"/>
    </row>
    <row r="182" spans="3:14" ht="13.8" hidden="1" outlineLevel="1" x14ac:dyDescent="0.25">
      <c r="C182" s="67" t="s">
        <v>479</v>
      </c>
      <c r="D182" s="54" t="s">
        <v>480</v>
      </c>
      <c r="E182" s="145"/>
      <c r="F182" s="145"/>
      <c r="G182" s="48"/>
      <c r="H182" s="38">
        <f t="shared" si="2"/>
        <v>0</v>
      </c>
      <c r="I182" s="53"/>
      <c r="J182" s="53"/>
      <c r="K182" s="31"/>
      <c r="L182" s="140"/>
      <c r="M182" s="143"/>
      <c r="N182" s="46"/>
    </row>
    <row r="183" spans="3:14" ht="13.8" hidden="1" outlineLevel="1" x14ac:dyDescent="0.25">
      <c r="C183" s="67" t="s">
        <v>481</v>
      </c>
      <c r="D183" s="54" t="s">
        <v>482</v>
      </c>
      <c r="E183" s="145"/>
      <c r="F183" s="145"/>
      <c r="G183" s="48"/>
      <c r="H183" s="38">
        <f t="shared" si="2"/>
        <v>0</v>
      </c>
      <c r="I183" s="53"/>
      <c r="J183" s="53"/>
      <c r="K183" s="31"/>
      <c r="L183" s="140"/>
      <c r="M183" s="143"/>
      <c r="N183" s="46"/>
    </row>
    <row r="184" spans="3:14" ht="13.8" hidden="1" outlineLevel="1" x14ac:dyDescent="0.25">
      <c r="C184" s="67" t="s">
        <v>483</v>
      </c>
      <c r="D184" s="54" t="s">
        <v>484</v>
      </c>
      <c r="E184" s="145"/>
      <c r="F184" s="145"/>
      <c r="G184" s="48"/>
      <c r="H184" s="38">
        <f t="shared" si="2"/>
        <v>0</v>
      </c>
      <c r="I184" s="53"/>
      <c r="J184" s="53"/>
      <c r="K184" s="31"/>
      <c r="L184" s="140"/>
      <c r="M184" s="143"/>
      <c r="N184" s="46"/>
    </row>
    <row r="185" spans="3:14" ht="13.8" hidden="1" outlineLevel="1" x14ac:dyDescent="0.25">
      <c r="C185" s="67" t="s">
        <v>485</v>
      </c>
      <c r="D185" s="54" t="s">
        <v>486</v>
      </c>
      <c r="E185" s="145"/>
      <c r="F185" s="145"/>
      <c r="G185" s="48"/>
      <c r="H185" s="38">
        <f t="shared" si="2"/>
        <v>0</v>
      </c>
      <c r="I185" s="53"/>
      <c r="J185" s="53"/>
      <c r="K185" s="31"/>
      <c r="L185" s="140"/>
      <c r="M185" s="143"/>
      <c r="N185" s="46"/>
    </row>
    <row r="186" spans="3:14" ht="13.8" hidden="1" outlineLevel="1" x14ac:dyDescent="0.25">
      <c r="C186" s="67" t="s">
        <v>487</v>
      </c>
      <c r="D186" s="54" t="s">
        <v>488</v>
      </c>
      <c r="E186" s="145"/>
      <c r="F186" s="145"/>
      <c r="G186" s="48"/>
      <c r="H186" s="38">
        <f t="shared" si="2"/>
        <v>0</v>
      </c>
      <c r="I186" s="53"/>
      <c r="J186" s="53"/>
      <c r="K186" s="31"/>
      <c r="L186" s="140"/>
      <c r="M186" s="143"/>
      <c r="N186" s="46"/>
    </row>
    <row r="187" spans="3:14" ht="13.8" hidden="1" outlineLevel="1" x14ac:dyDescent="0.25">
      <c r="C187" s="67" t="s">
        <v>489</v>
      </c>
      <c r="D187" s="54" t="s">
        <v>490</v>
      </c>
      <c r="E187" s="145"/>
      <c r="F187" s="145"/>
      <c r="G187" s="48"/>
      <c r="H187" s="38">
        <f t="shared" si="2"/>
        <v>0</v>
      </c>
      <c r="I187" s="53"/>
      <c r="J187" s="53"/>
      <c r="K187" s="31"/>
      <c r="L187" s="140"/>
      <c r="M187" s="143"/>
      <c r="N187" s="46"/>
    </row>
    <row r="188" spans="3:14" ht="13.8" hidden="1" outlineLevel="1" x14ac:dyDescent="0.25">
      <c r="C188" s="67" t="s">
        <v>491</v>
      </c>
      <c r="D188" s="54" t="s">
        <v>492</v>
      </c>
      <c r="E188" s="145"/>
      <c r="F188" s="145"/>
      <c r="G188" s="48"/>
      <c r="H188" s="38">
        <f t="shared" si="2"/>
        <v>0</v>
      </c>
      <c r="I188" s="53"/>
      <c r="J188" s="53"/>
      <c r="K188" s="31"/>
      <c r="L188" s="140"/>
      <c r="M188" s="143"/>
      <c r="N188" s="46"/>
    </row>
    <row r="189" spans="3:14" ht="13.8" hidden="1" outlineLevel="1" x14ac:dyDescent="0.25">
      <c r="C189" s="67" t="s">
        <v>493</v>
      </c>
      <c r="D189" s="54" t="s">
        <v>494</v>
      </c>
      <c r="E189" s="145"/>
      <c r="F189" s="145"/>
      <c r="G189" s="48"/>
      <c r="H189" s="38">
        <f t="shared" si="2"/>
        <v>0</v>
      </c>
      <c r="I189" s="53"/>
      <c r="J189" s="53"/>
      <c r="K189" s="31"/>
      <c r="L189" s="140"/>
      <c r="M189" s="143"/>
      <c r="N189" s="46"/>
    </row>
    <row r="190" spans="3:14" ht="13.8" hidden="1" outlineLevel="1" x14ac:dyDescent="0.25">
      <c r="C190" s="67" t="s">
        <v>495</v>
      </c>
      <c r="D190" s="54" t="s">
        <v>496</v>
      </c>
      <c r="E190" s="145"/>
      <c r="F190" s="145"/>
      <c r="G190" s="48"/>
      <c r="H190" s="38">
        <f t="shared" si="2"/>
        <v>0</v>
      </c>
      <c r="I190" s="53"/>
      <c r="J190" s="53"/>
      <c r="K190" s="31"/>
      <c r="L190" s="140"/>
      <c r="M190" s="143"/>
      <c r="N190" s="46"/>
    </row>
    <row r="191" spans="3:14" ht="13.8" hidden="1" outlineLevel="1" x14ac:dyDescent="0.25">
      <c r="C191" s="67" t="s">
        <v>497</v>
      </c>
      <c r="D191" s="54" t="s">
        <v>498</v>
      </c>
      <c r="E191" s="145"/>
      <c r="F191" s="145"/>
      <c r="G191" s="48"/>
      <c r="H191" s="38">
        <f t="shared" si="2"/>
        <v>0</v>
      </c>
      <c r="I191" s="53"/>
      <c r="J191" s="53"/>
      <c r="K191" s="31"/>
      <c r="L191" s="140"/>
      <c r="M191" s="143"/>
      <c r="N191" s="46"/>
    </row>
    <row r="192" spans="3:14" ht="13.8" hidden="1" outlineLevel="1" x14ac:dyDescent="0.25">
      <c r="C192" s="67" t="s">
        <v>499</v>
      </c>
      <c r="D192" s="54" t="s">
        <v>500</v>
      </c>
      <c r="E192" s="145"/>
      <c r="F192" s="145"/>
      <c r="G192" s="48"/>
      <c r="H192" s="38">
        <f t="shared" si="2"/>
        <v>0</v>
      </c>
      <c r="I192" s="53"/>
      <c r="J192" s="53"/>
      <c r="K192" s="31"/>
      <c r="L192" s="140"/>
      <c r="M192" s="143"/>
      <c r="N192" s="46"/>
    </row>
    <row r="193" spans="3:14" ht="13.8" hidden="1" outlineLevel="1" x14ac:dyDescent="0.25">
      <c r="C193" s="67" t="s">
        <v>501</v>
      </c>
      <c r="D193" s="54" t="s">
        <v>502</v>
      </c>
      <c r="E193" s="145"/>
      <c r="F193" s="145"/>
      <c r="G193" s="48"/>
      <c r="H193" s="38">
        <f t="shared" si="2"/>
        <v>0</v>
      </c>
      <c r="I193" s="53"/>
      <c r="J193" s="53"/>
      <c r="K193" s="31"/>
      <c r="L193" s="140"/>
      <c r="M193" s="143"/>
      <c r="N193" s="46"/>
    </row>
    <row r="194" spans="3:14" ht="13.8" hidden="1" outlineLevel="1" x14ac:dyDescent="0.25">
      <c r="C194" s="67" t="s">
        <v>503</v>
      </c>
      <c r="D194" s="54" t="s">
        <v>504</v>
      </c>
      <c r="E194" s="145"/>
      <c r="F194" s="145"/>
      <c r="G194" s="48"/>
      <c r="H194" s="38">
        <f t="shared" si="2"/>
        <v>0</v>
      </c>
      <c r="I194" s="53"/>
      <c r="J194" s="53"/>
      <c r="K194" s="31"/>
      <c r="L194" s="140"/>
      <c r="M194" s="143"/>
      <c r="N194" s="46"/>
    </row>
    <row r="195" spans="3:14" ht="13.8" hidden="1" outlineLevel="1" x14ac:dyDescent="0.25">
      <c r="C195" s="67" t="s">
        <v>505</v>
      </c>
      <c r="D195" s="54" t="s">
        <v>506</v>
      </c>
      <c r="E195" s="145"/>
      <c r="F195" s="145"/>
      <c r="G195" s="48"/>
      <c r="H195" s="38">
        <f t="shared" si="2"/>
        <v>0</v>
      </c>
      <c r="I195" s="53"/>
      <c r="J195" s="53"/>
      <c r="K195" s="31"/>
      <c r="L195" s="140"/>
      <c r="M195" s="143"/>
      <c r="N195" s="46"/>
    </row>
    <row r="196" spans="3:14" ht="13.8" hidden="1" outlineLevel="1" x14ac:dyDescent="0.25">
      <c r="C196" s="67" t="s">
        <v>507</v>
      </c>
      <c r="D196" s="54" t="s">
        <v>508</v>
      </c>
      <c r="E196" s="145"/>
      <c r="F196" s="145"/>
      <c r="G196" s="48"/>
      <c r="H196" s="38">
        <f t="shared" si="2"/>
        <v>0</v>
      </c>
      <c r="I196" s="53"/>
      <c r="J196" s="53"/>
      <c r="K196" s="31"/>
      <c r="L196" s="140"/>
      <c r="M196" s="143"/>
      <c r="N196" s="46"/>
    </row>
    <row r="197" spans="3:14" ht="13.8" hidden="1" outlineLevel="1" x14ac:dyDescent="0.25">
      <c r="C197" s="67" t="s">
        <v>509</v>
      </c>
      <c r="D197" s="54" t="s">
        <v>510</v>
      </c>
      <c r="E197" s="145"/>
      <c r="F197" s="145"/>
      <c r="G197" s="48"/>
      <c r="H197" s="38">
        <f t="shared" si="2"/>
        <v>0</v>
      </c>
      <c r="I197" s="53"/>
      <c r="J197" s="53"/>
      <c r="K197" s="31"/>
      <c r="L197" s="140"/>
      <c r="M197" s="143"/>
      <c r="N197" s="46"/>
    </row>
    <row r="198" spans="3:14" ht="13.8" hidden="1" outlineLevel="1" x14ac:dyDescent="0.25">
      <c r="C198" s="67" t="s">
        <v>511</v>
      </c>
      <c r="D198" s="54" t="s">
        <v>512</v>
      </c>
      <c r="E198" s="145"/>
      <c r="F198" s="145"/>
      <c r="G198" s="48"/>
      <c r="H198" s="38">
        <f t="shared" si="2"/>
        <v>0</v>
      </c>
      <c r="I198" s="53"/>
      <c r="J198" s="53"/>
      <c r="K198" s="31"/>
      <c r="L198" s="140"/>
      <c r="M198" s="143"/>
      <c r="N198" s="46"/>
    </row>
    <row r="199" spans="3:14" ht="13.8" hidden="1" outlineLevel="1" x14ac:dyDescent="0.25">
      <c r="C199" s="67" t="s">
        <v>513</v>
      </c>
      <c r="D199" s="54" t="s">
        <v>514</v>
      </c>
      <c r="E199" s="145"/>
      <c r="F199" s="145"/>
      <c r="G199" s="48"/>
      <c r="H199" s="38">
        <f t="shared" ref="H199:H262" si="3">+E199+F199+G199</f>
        <v>0</v>
      </c>
      <c r="I199" s="53"/>
      <c r="J199" s="53"/>
      <c r="K199" s="31"/>
      <c r="L199" s="140"/>
      <c r="M199" s="143"/>
      <c r="N199" s="46"/>
    </row>
    <row r="200" spans="3:14" ht="13.8" hidden="1" outlineLevel="1" x14ac:dyDescent="0.25">
      <c r="C200" s="67" t="s">
        <v>515</v>
      </c>
      <c r="D200" s="54" t="s">
        <v>516</v>
      </c>
      <c r="E200" s="145"/>
      <c r="F200" s="145"/>
      <c r="G200" s="48"/>
      <c r="H200" s="38">
        <f t="shared" si="3"/>
        <v>0</v>
      </c>
      <c r="I200" s="53"/>
      <c r="J200" s="53"/>
      <c r="K200" s="31"/>
      <c r="L200" s="140"/>
      <c r="M200" s="143"/>
      <c r="N200" s="46"/>
    </row>
    <row r="201" spans="3:14" ht="13.8" hidden="1" outlineLevel="1" x14ac:dyDescent="0.25">
      <c r="C201" s="67" t="s">
        <v>517</v>
      </c>
      <c r="D201" s="54" t="s">
        <v>518</v>
      </c>
      <c r="E201" s="145"/>
      <c r="F201" s="145"/>
      <c r="G201" s="48"/>
      <c r="H201" s="38">
        <f t="shared" si="3"/>
        <v>0</v>
      </c>
      <c r="I201" s="53"/>
      <c r="J201" s="53"/>
      <c r="K201" s="31"/>
      <c r="L201" s="140"/>
      <c r="M201" s="143"/>
      <c r="N201" s="46"/>
    </row>
    <row r="202" spans="3:14" ht="13.8" hidden="1" outlineLevel="1" x14ac:dyDescent="0.25">
      <c r="C202" s="67" t="s">
        <v>519</v>
      </c>
      <c r="D202" s="54" t="s">
        <v>520</v>
      </c>
      <c r="E202" s="145"/>
      <c r="F202" s="145"/>
      <c r="G202" s="48"/>
      <c r="H202" s="38">
        <f t="shared" si="3"/>
        <v>0</v>
      </c>
      <c r="I202" s="53"/>
      <c r="J202" s="53"/>
      <c r="K202" s="31"/>
      <c r="L202" s="140"/>
      <c r="M202" s="143"/>
      <c r="N202" s="46"/>
    </row>
    <row r="203" spans="3:14" ht="13.8" hidden="1" outlineLevel="1" x14ac:dyDescent="0.25">
      <c r="C203" s="67" t="s">
        <v>521</v>
      </c>
      <c r="D203" s="54" t="s">
        <v>522</v>
      </c>
      <c r="E203" s="145"/>
      <c r="F203" s="145"/>
      <c r="G203" s="48"/>
      <c r="H203" s="38">
        <f t="shared" si="3"/>
        <v>0</v>
      </c>
      <c r="I203" s="53"/>
      <c r="J203" s="53"/>
      <c r="K203" s="31"/>
      <c r="L203" s="140"/>
      <c r="M203" s="143"/>
      <c r="N203" s="46"/>
    </row>
    <row r="204" spans="3:14" ht="13.8" hidden="1" outlineLevel="1" x14ac:dyDescent="0.25">
      <c r="C204" s="67" t="s">
        <v>523</v>
      </c>
      <c r="D204" s="54" t="s">
        <v>524</v>
      </c>
      <c r="E204" s="145"/>
      <c r="F204" s="145"/>
      <c r="G204" s="48"/>
      <c r="H204" s="38">
        <f t="shared" si="3"/>
        <v>0</v>
      </c>
      <c r="I204" s="53"/>
      <c r="J204" s="53"/>
      <c r="K204" s="31"/>
      <c r="L204" s="140"/>
      <c r="M204" s="143"/>
      <c r="N204" s="46"/>
    </row>
    <row r="205" spans="3:14" ht="13.8" hidden="1" outlineLevel="1" x14ac:dyDescent="0.25">
      <c r="C205" s="67" t="s">
        <v>525</v>
      </c>
      <c r="D205" s="54" t="s">
        <v>526</v>
      </c>
      <c r="E205" s="145"/>
      <c r="F205" s="145"/>
      <c r="G205" s="48"/>
      <c r="H205" s="38">
        <f t="shared" si="3"/>
        <v>0</v>
      </c>
      <c r="I205" s="53"/>
      <c r="J205" s="53"/>
      <c r="K205" s="31"/>
      <c r="L205" s="140"/>
      <c r="M205" s="143"/>
      <c r="N205" s="46"/>
    </row>
    <row r="206" spans="3:14" ht="13.8" hidden="1" outlineLevel="1" x14ac:dyDescent="0.25">
      <c r="C206" s="67" t="s">
        <v>527</v>
      </c>
      <c r="D206" s="54" t="s">
        <v>528</v>
      </c>
      <c r="E206" s="145"/>
      <c r="F206" s="145"/>
      <c r="G206" s="48"/>
      <c r="H206" s="38">
        <f t="shared" si="3"/>
        <v>0</v>
      </c>
      <c r="I206" s="53"/>
      <c r="J206" s="53"/>
      <c r="K206" s="31"/>
      <c r="L206" s="140"/>
      <c r="M206" s="143"/>
      <c r="N206" s="46"/>
    </row>
    <row r="207" spans="3:14" ht="13.8" hidden="1" outlineLevel="1" x14ac:dyDescent="0.25">
      <c r="C207" s="67" t="s">
        <v>529</v>
      </c>
      <c r="D207" s="54" t="s">
        <v>530</v>
      </c>
      <c r="E207" s="145"/>
      <c r="F207" s="145"/>
      <c r="G207" s="48"/>
      <c r="H207" s="38">
        <f t="shared" si="3"/>
        <v>0</v>
      </c>
      <c r="I207" s="53"/>
      <c r="J207" s="53"/>
      <c r="K207" s="31"/>
      <c r="L207" s="140"/>
      <c r="M207" s="143"/>
      <c r="N207" s="46"/>
    </row>
    <row r="208" spans="3:14" ht="13.8" hidden="1" outlineLevel="1" x14ac:dyDescent="0.25">
      <c r="C208" s="67" t="s">
        <v>531</v>
      </c>
      <c r="D208" s="54" t="s">
        <v>532</v>
      </c>
      <c r="E208" s="145"/>
      <c r="F208" s="145"/>
      <c r="G208" s="48"/>
      <c r="H208" s="38">
        <f t="shared" si="3"/>
        <v>0</v>
      </c>
      <c r="I208" s="53"/>
      <c r="J208" s="53"/>
      <c r="K208" s="31"/>
      <c r="L208" s="140"/>
      <c r="M208" s="143"/>
      <c r="N208" s="46"/>
    </row>
    <row r="209" spans="3:14" ht="13.8" hidden="1" outlineLevel="1" x14ac:dyDescent="0.25">
      <c r="C209" s="67" t="s">
        <v>533</v>
      </c>
      <c r="D209" s="54" t="s">
        <v>534</v>
      </c>
      <c r="E209" s="145"/>
      <c r="F209" s="145"/>
      <c r="G209" s="48"/>
      <c r="H209" s="38">
        <f t="shared" si="3"/>
        <v>0</v>
      </c>
      <c r="I209" s="53"/>
      <c r="J209" s="53"/>
      <c r="K209" s="31"/>
      <c r="L209" s="140"/>
      <c r="M209" s="143"/>
      <c r="N209" s="46"/>
    </row>
    <row r="210" spans="3:14" ht="13.8" hidden="1" outlineLevel="1" x14ac:dyDescent="0.25">
      <c r="C210" s="67" t="s">
        <v>535</v>
      </c>
      <c r="D210" s="54" t="s">
        <v>536</v>
      </c>
      <c r="E210" s="145"/>
      <c r="F210" s="145"/>
      <c r="G210" s="48"/>
      <c r="H210" s="38">
        <f t="shared" si="3"/>
        <v>0</v>
      </c>
      <c r="I210" s="53"/>
      <c r="J210" s="53"/>
      <c r="K210" s="31"/>
      <c r="L210" s="140"/>
      <c r="M210" s="143"/>
      <c r="N210" s="46"/>
    </row>
    <row r="211" spans="3:14" ht="13.8" hidden="1" outlineLevel="1" x14ac:dyDescent="0.25">
      <c r="C211" s="67" t="s">
        <v>537</v>
      </c>
      <c r="D211" s="54" t="s">
        <v>538</v>
      </c>
      <c r="E211" s="145"/>
      <c r="F211" s="145"/>
      <c r="G211" s="48"/>
      <c r="H211" s="38">
        <f t="shared" si="3"/>
        <v>0</v>
      </c>
      <c r="I211" s="53"/>
      <c r="J211" s="53"/>
      <c r="K211" s="31"/>
      <c r="L211" s="140"/>
      <c r="M211" s="143"/>
      <c r="N211" s="46"/>
    </row>
    <row r="212" spans="3:14" ht="13.8" hidden="1" outlineLevel="1" x14ac:dyDescent="0.25">
      <c r="C212" s="67" t="s">
        <v>539</v>
      </c>
      <c r="D212" s="54" t="s">
        <v>540</v>
      </c>
      <c r="E212" s="145"/>
      <c r="F212" s="145"/>
      <c r="G212" s="48"/>
      <c r="H212" s="38">
        <f t="shared" si="3"/>
        <v>0</v>
      </c>
      <c r="I212" s="53"/>
      <c r="J212" s="53"/>
      <c r="K212" s="31"/>
      <c r="L212" s="140"/>
      <c r="M212" s="143"/>
      <c r="N212" s="46"/>
    </row>
    <row r="213" spans="3:14" ht="13.8" hidden="1" outlineLevel="1" x14ac:dyDescent="0.25">
      <c r="C213" s="67" t="s">
        <v>541</v>
      </c>
      <c r="D213" s="54" t="s">
        <v>542</v>
      </c>
      <c r="E213" s="145"/>
      <c r="F213" s="145"/>
      <c r="G213" s="48"/>
      <c r="H213" s="38">
        <f t="shared" si="3"/>
        <v>0</v>
      </c>
      <c r="I213" s="53"/>
      <c r="J213" s="53"/>
      <c r="K213" s="31"/>
      <c r="L213" s="140"/>
      <c r="M213" s="143"/>
      <c r="N213" s="46"/>
    </row>
    <row r="214" spans="3:14" ht="13.8" hidden="1" outlineLevel="1" x14ac:dyDescent="0.25">
      <c r="C214" s="67" t="s">
        <v>543</v>
      </c>
      <c r="D214" s="54" t="s">
        <v>544</v>
      </c>
      <c r="E214" s="145"/>
      <c r="F214" s="145"/>
      <c r="G214" s="48"/>
      <c r="H214" s="38">
        <f t="shared" si="3"/>
        <v>0</v>
      </c>
      <c r="I214" s="53"/>
      <c r="J214" s="53"/>
      <c r="K214" s="31"/>
      <c r="L214" s="140"/>
      <c r="M214" s="143"/>
      <c r="N214" s="46"/>
    </row>
    <row r="215" spans="3:14" ht="13.8" hidden="1" outlineLevel="1" x14ac:dyDescent="0.25">
      <c r="C215" s="67" t="s">
        <v>545</v>
      </c>
      <c r="D215" s="54" t="s">
        <v>546</v>
      </c>
      <c r="E215" s="145"/>
      <c r="F215" s="145"/>
      <c r="G215" s="48"/>
      <c r="H215" s="38">
        <f t="shared" si="3"/>
        <v>0</v>
      </c>
      <c r="I215" s="53"/>
      <c r="J215" s="53"/>
      <c r="K215" s="31"/>
      <c r="L215" s="140"/>
      <c r="M215" s="143"/>
      <c r="N215" s="46"/>
    </row>
    <row r="216" spans="3:14" ht="13.8" hidden="1" outlineLevel="1" x14ac:dyDescent="0.25">
      <c r="C216" s="67" t="s">
        <v>547</v>
      </c>
      <c r="D216" s="54" t="s">
        <v>548</v>
      </c>
      <c r="E216" s="145"/>
      <c r="F216" s="145"/>
      <c r="G216" s="48"/>
      <c r="H216" s="38">
        <f t="shared" si="3"/>
        <v>0</v>
      </c>
      <c r="I216" s="53"/>
      <c r="J216" s="53"/>
      <c r="K216" s="31"/>
      <c r="L216" s="140"/>
      <c r="M216" s="143"/>
      <c r="N216" s="46"/>
    </row>
    <row r="217" spans="3:14" ht="13.8" hidden="1" outlineLevel="1" x14ac:dyDescent="0.25">
      <c r="C217" s="67" t="s">
        <v>549</v>
      </c>
      <c r="D217" s="54" t="s">
        <v>550</v>
      </c>
      <c r="E217" s="145"/>
      <c r="F217" s="145"/>
      <c r="G217" s="48"/>
      <c r="H217" s="38">
        <f t="shared" si="3"/>
        <v>0</v>
      </c>
      <c r="I217" s="53"/>
      <c r="J217" s="53"/>
      <c r="K217" s="31"/>
      <c r="L217" s="140"/>
      <c r="M217" s="143"/>
      <c r="N217" s="46"/>
    </row>
    <row r="218" spans="3:14" ht="13.8" hidden="1" outlineLevel="1" x14ac:dyDescent="0.25">
      <c r="C218" s="67" t="s">
        <v>551</v>
      </c>
      <c r="D218" s="54" t="s">
        <v>552</v>
      </c>
      <c r="E218" s="145"/>
      <c r="F218" s="145"/>
      <c r="G218" s="48"/>
      <c r="H218" s="38">
        <f t="shared" si="3"/>
        <v>0</v>
      </c>
      <c r="I218" s="53"/>
      <c r="J218" s="53"/>
      <c r="K218" s="31"/>
      <c r="L218" s="140"/>
      <c r="M218" s="143"/>
      <c r="N218" s="46"/>
    </row>
    <row r="219" spans="3:14" ht="13.8" hidden="1" outlineLevel="1" x14ac:dyDescent="0.25">
      <c r="C219" s="67" t="s">
        <v>553</v>
      </c>
      <c r="D219" s="54" t="s">
        <v>554</v>
      </c>
      <c r="E219" s="145"/>
      <c r="F219" s="145"/>
      <c r="G219" s="48"/>
      <c r="H219" s="38">
        <f t="shared" si="3"/>
        <v>0</v>
      </c>
      <c r="I219" s="53"/>
      <c r="J219" s="53"/>
      <c r="K219" s="31"/>
      <c r="L219" s="140"/>
      <c r="M219" s="143"/>
      <c r="N219" s="46"/>
    </row>
    <row r="220" spans="3:14" ht="13.8" hidden="1" outlineLevel="1" x14ac:dyDescent="0.25">
      <c r="C220" s="67" t="s">
        <v>555</v>
      </c>
      <c r="D220" s="54" t="s">
        <v>556</v>
      </c>
      <c r="E220" s="145"/>
      <c r="F220" s="145"/>
      <c r="G220" s="48"/>
      <c r="H220" s="38">
        <f t="shared" si="3"/>
        <v>0</v>
      </c>
      <c r="I220" s="53"/>
      <c r="J220" s="53"/>
      <c r="K220" s="31"/>
      <c r="L220" s="140"/>
      <c r="M220" s="143"/>
      <c r="N220" s="46"/>
    </row>
    <row r="221" spans="3:14" ht="13.8" hidden="1" outlineLevel="1" x14ac:dyDescent="0.25">
      <c r="C221" s="67" t="s">
        <v>557</v>
      </c>
      <c r="D221" s="54" t="s">
        <v>558</v>
      </c>
      <c r="E221" s="145"/>
      <c r="F221" s="145"/>
      <c r="G221" s="48"/>
      <c r="H221" s="38">
        <f t="shared" si="3"/>
        <v>0</v>
      </c>
      <c r="I221" s="53"/>
      <c r="J221" s="53"/>
      <c r="K221" s="31"/>
      <c r="L221" s="140"/>
      <c r="M221" s="143"/>
      <c r="N221" s="46"/>
    </row>
    <row r="222" spans="3:14" ht="13.8" hidden="1" outlineLevel="1" x14ac:dyDescent="0.25">
      <c r="C222" s="67" t="s">
        <v>559</v>
      </c>
      <c r="D222" s="54" t="s">
        <v>560</v>
      </c>
      <c r="E222" s="145"/>
      <c r="F222" s="145"/>
      <c r="G222" s="48"/>
      <c r="H222" s="38">
        <f t="shared" si="3"/>
        <v>0</v>
      </c>
      <c r="I222" s="53"/>
      <c r="J222" s="53"/>
      <c r="K222" s="31"/>
      <c r="L222" s="140"/>
      <c r="M222" s="143"/>
      <c r="N222" s="46"/>
    </row>
    <row r="223" spans="3:14" ht="13.8" hidden="1" outlineLevel="1" x14ac:dyDescent="0.25">
      <c r="C223" s="67" t="s">
        <v>561</v>
      </c>
      <c r="D223" s="54" t="s">
        <v>562</v>
      </c>
      <c r="E223" s="145"/>
      <c r="F223" s="145"/>
      <c r="G223" s="48"/>
      <c r="H223" s="38">
        <f t="shared" si="3"/>
        <v>0</v>
      </c>
      <c r="I223" s="53"/>
      <c r="J223" s="53"/>
      <c r="K223" s="31"/>
      <c r="L223" s="140"/>
      <c r="M223" s="143"/>
      <c r="N223" s="46"/>
    </row>
    <row r="224" spans="3:14" ht="13.8" hidden="1" outlineLevel="1" x14ac:dyDescent="0.25">
      <c r="C224" s="67" t="s">
        <v>563</v>
      </c>
      <c r="D224" s="54" t="s">
        <v>564</v>
      </c>
      <c r="E224" s="145"/>
      <c r="F224" s="145"/>
      <c r="G224" s="48"/>
      <c r="H224" s="38">
        <f t="shared" si="3"/>
        <v>0</v>
      </c>
      <c r="I224" s="53"/>
      <c r="J224" s="53"/>
      <c r="K224" s="31"/>
      <c r="L224" s="140"/>
      <c r="M224" s="143"/>
      <c r="N224" s="46"/>
    </row>
    <row r="225" spans="3:14" ht="13.8" hidden="1" outlineLevel="1" x14ac:dyDescent="0.25">
      <c r="C225" s="67" t="s">
        <v>565</v>
      </c>
      <c r="D225" s="54" t="s">
        <v>566</v>
      </c>
      <c r="E225" s="145"/>
      <c r="F225" s="145"/>
      <c r="G225" s="48"/>
      <c r="H225" s="38">
        <f t="shared" si="3"/>
        <v>0</v>
      </c>
      <c r="I225" s="53"/>
      <c r="J225" s="53"/>
      <c r="K225" s="31"/>
      <c r="L225" s="140"/>
      <c r="M225" s="143"/>
      <c r="N225" s="46"/>
    </row>
    <row r="226" spans="3:14" ht="13.8" hidden="1" outlineLevel="1" x14ac:dyDescent="0.25">
      <c r="C226" s="67" t="s">
        <v>567</v>
      </c>
      <c r="D226" s="54" t="s">
        <v>568</v>
      </c>
      <c r="E226" s="145"/>
      <c r="F226" s="145"/>
      <c r="G226" s="48"/>
      <c r="H226" s="38">
        <f t="shared" si="3"/>
        <v>0</v>
      </c>
      <c r="I226" s="53"/>
      <c r="J226" s="53"/>
      <c r="K226" s="31"/>
      <c r="L226" s="140"/>
      <c r="M226" s="143"/>
      <c r="N226" s="46"/>
    </row>
    <row r="227" spans="3:14" ht="13.8" hidden="1" outlineLevel="1" x14ac:dyDescent="0.25">
      <c r="C227" s="67" t="s">
        <v>569</v>
      </c>
      <c r="D227" s="54" t="s">
        <v>570</v>
      </c>
      <c r="E227" s="145"/>
      <c r="F227" s="145"/>
      <c r="G227" s="48"/>
      <c r="H227" s="38">
        <f t="shared" si="3"/>
        <v>0</v>
      </c>
      <c r="I227" s="53"/>
      <c r="J227" s="53"/>
      <c r="K227" s="31"/>
      <c r="L227" s="140"/>
      <c r="M227" s="143"/>
      <c r="N227" s="46"/>
    </row>
    <row r="228" spans="3:14" ht="13.8" hidden="1" outlineLevel="1" x14ac:dyDescent="0.25">
      <c r="C228" s="67" t="s">
        <v>571</v>
      </c>
      <c r="D228" s="54" t="s">
        <v>572</v>
      </c>
      <c r="E228" s="145"/>
      <c r="F228" s="145"/>
      <c r="G228" s="48"/>
      <c r="H228" s="38">
        <f t="shared" si="3"/>
        <v>0</v>
      </c>
      <c r="I228" s="53"/>
      <c r="J228" s="53"/>
      <c r="K228" s="31"/>
      <c r="L228" s="140"/>
      <c r="M228" s="143"/>
      <c r="N228" s="46"/>
    </row>
    <row r="229" spans="3:14" ht="13.8" hidden="1" outlineLevel="1" x14ac:dyDescent="0.25">
      <c r="C229" s="67" t="s">
        <v>573</v>
      </c>
      <c r="D229" s="54" t="s">
        <v>574</v>
      </c>
      <c r="E229" s="145"/>
      <c r="F229" s="145"/>
      <c r="G229" s="48"/>
      <c r="H229" s="38">
        <f t="shared" si="3"/>
        <v>0</v>
      </c>
      <c r="I229" s="53"/>
      <c r="J229" s="53"/>
      <c r="K229" s="31"/>
      <c r="L229" s="140"/>
      <c r="M229" s="143"/>
      <c r="N229" s="46"/>
    </row>
    <row r="230" spans="3:14" ht="13.8" hidden="1" outlineLevel="1" x14ac:dyDescent="0.25">
      <c r="C230" s="67" t="s">
        <v>575</v>
      </c>
      <c r="D230" s="54" t="s">
        <v>576</v>
      </c>
      <c r="E230" s="145"/>
      <c r="F230" s="145"/>
      <c r="G230" s="48"/>
      <c r="H230" s="38">
        <f t="shared" si="3"/>
        <v>0</v>
      </c>
      <c r="I230" s="53"/>
      <c r="J230" s="53"/>
      <c r="K230" s="31"/>
      <c r="L230" s="140"/>
      <c r="M230" s="143"/>
      <c r="N230" s="46"/>
    </row>
    <row r="231" spans="3:14" ht="13.8" hidden="1" outlineLevel="1" x14ac:dyDescent="0.25">
      <c r="C231" s="67" t="s">
        <v>577</v>
      </c>
      <c r="D231" s="54" t="s">
        <v>578</v>
      </c>
      <c r="E231" s="145"/>
      <c r="F231" s="145"/>
      <c r="G231" s="48"/>
      <c r="H231" s="38">
        <f t="shared" si="3"/>
        <v>0</v>
      </c>
      <c r="I231" s="53"/>
      <c r="J231" s="53"/>
      <c r="K231" s="31"/>
      <c r="L231" s="140"/>
      <c r="M231" s="143"/>
      <c r="N231" s="46"/>
    </row>
    <row r="232" spans="3:14" ht="26.4" hidden="1" outlineLevel="1" x14ac:dyDescent="0.25">
      <c r="C232" s="67" t="s">
        <v>579</v>
      </c>
      <c r="D232" s="54" t="s">
        <v>580</v>
      </c>
      <c r="E232" s="145"/>
      <c r="F232" s="145"/>
      <c r="G232" s="48"/>
      <c r="H232" s="38">
        <f t="shared" si="3"/>
        <v>0</v>
      </c>
      <c r="I232" s="53"/>
      <c r="J232" s="53"/>
      <c r="K232" s="31"/>
      <c r="L232" s="140"/>
      <c r="M232" s="143"/>
      <c r="N232" s="46"/>
    </row>
    <row r="233" spans="3:14" ht="26.4" hidden="1" outlineLevel="1" x14ac:dyDescent="0.25">
      <c r="C233" s="67" t="s">
        <v>581</v>
      </c>
      <c r="D233" s="54" t="s">
        <v>582</v>
      </c>
      <c r="E233" s="145"/>
      <c r="F233" s="145"/>
      <c r="G233" s="48"/>
      <c r="H233" s="38">
        <f t="shared" si="3"/>
        <v>0</v>
      </c>
      <c r="I233" s="53"/>
      <c r="J233" s="53"/>
      <c r="K233" s="31"/>
      <c r="L233" s="140"/>
      <c r="M233" s="143"/>
      <c r="N233" s="46"/>
    </row>
    <row r="234" spans="3:14" ht="13.8" hidden="1" outlineLevel="1" x14ac:dyDescent="0.25">
      <c r="C234" s="67" t="s">
        <v>583</v>
      </c>
      <c r="D234" s="54" t="s">
        <v>584</v>
      </c>
      <c r="E234" s="145"/>
      <c r="F234" s="145"/>
      <c r="G234" s="48"/>
      <c r="H234" s="38">
        <f t="shared" si="3"/>
        <v>0</v>
      </c>
      <c r="I234" s="53"/>
      <c r="J234" s="53"/>
      <c r="K234" s="31"/>
      <c r="L234" s="140"/>
      <c r="M234" s="143"/>
      <c r="N234" s="46"/>
    </row>
    <row r="235" spans="3:14" ht="13.8" hidden="1" outlineLevel="1" x14ac:dyDescent="0.25">
      <c r="C235" s="67" t="s">
        <v>585</v>
      </c>
      <c r="D235" s="54" t="s">
        <v>586</v>
      </c>
      <c r="E235" s="145"/>
      <c r="F235" s="145"/>
      <c r="G235" s="48"/>
      <c r="H235" s="38">
        <f t="shared" si="3"/>
        <v>0</v>
      </c>
      <c r="I235" s="53"/>
      <c r="J235" s="53"/>
      <c r="K235" s="31"/>
      <c r="L235" s="140"/>
      <c r="M235" s="143"/>
      <c r="N235" s="46"/>
    </row>
    <row r="236" spans="3:14" ht="13.8" hidden="1" outlineLevel="1" x14ac:dyDescent="0.25">
      <c r="C236" s="67" t="s">
        <v>587</v>
      </c>
      <c r="D236" s="54" t="s">
        <v>588</v>
      </c>
      <c r="E236" s="145"/>
      <c r="F236" s="145"/>
      <c r="G236" s="48"/>
      <c r="H236" s="38">
        <f t="shared" si="3"/>
        <v>0</v>
      </c>
      <c r="I236" s="53"/>
      <c r="J236" s="53"/>
      <c r="K236" s="31"/>
      <c r="L236" s="140"/>
      <c r="M236" s="143"/>
      <c r="N236" s="46"/>
    </row>
    <row r="237" spans="3:14" ht="13.8" hidden="1" outlineLevel="1" x14ac:dyDescent="0.25">
      <c r="C237" s="67" t="s">
        <v>589</v>
      </c>
      <c r="D237" s="54" t="s">
        <v>590</v>
      </c>
      <c r="E237" s="145"/>
      <c r="F237" s="145"/>
      <c r="G237" s="48"/>
      <c r="H237" s="38">
        <f t="shared" si="3"/>
        <v>0</v>
      </c>
      <c r="I237" s="53"/>
      <c r="J237" s="53"/>
      <c r="K237" s="31"/>
      <c r="L237" s="140"/>
      <c r="M237" s="143"/>
      <c r="N237" s="46"/>
    </row>
    <row r="238" spans="3:14" ht="13.8" hidden="1" outlineLevel="1" x14ac:dyDescent="0.25">
      <c r="C238" s="67" t="s">
        <v>591</v>
      </c>
      <c r="D238" s="54" t="s">
        <v>592</v>
      </c>
      <c r="E238" s="145"/>
      <c r="F238" s="145"/>
      <c r="G238" s="48"/>
      <c r="H238" s="38">
        <f t="shared" si="3"/>
        <v>0</v>
      </c>
      <c r="I238" s="53"/>
      <c r="J238" s="53"/>
      <c r="K238" s="31"/>
      <c r="L238" s="140"/>
      <c r="M238" s="143"/>
      <c r="N238" s="46"/>
    </row>
    <row r="239" spans="3:14" ht="13.8" hidden="1" outlineLevel="1" x14ac:dyDescent="0.25">
      <c r="C239" s="67" t="s">
        <v>593</v>
      </c>
      <c r="D239" s="54" t="s">
        <v>594</v>
      </c>
      <c r="E239" s="145"/>
      <c r="F239" s="145"/>
      <c r="G239" s="48"/>
      <c r="H239" s="38">
        <f t="shared" si="3"/>
        <v>0</v>
      </c>
      <c r="I239" s="53"/>
      <c r="J239" s="53"/>
      <c r="K239" s="31"/>
      <c r="L239" s="140"/>
      <c r="M239" s="143"/>
      <c r="N239" s="46"/>
    </row>
    <row r="240" spans="3:14" ht="13.8" hidden="1" outlineLevel="1" x14ac:dyDescent="0.25">
      <c r="C240" s="67" t="s">
        <v>595</v>
      </c>
      <c r="D240" s="54" t="s">
        <v>596</v>
      </c>
      <c r="E240" s="145"/>
      <c r="F240" s="145"/>
      <c r="G240" s="48"/>
      <c r="H240" s="38">
        <f t="shared" si="3"/>
        <v>0</v>
      </c>
      <c r="I240" s="53"/>
      <c r="J240" s="53"/>
      <c r="K240" s="31"/>
      <c r="L240" s="140"/>
      <c r="M240" s="143"/>
      <c r="N240" s="46"/>
    </row>
    <row r="241" spans="1:14" ht="13.8" hidden="1" outlineLevel="1" x14ac:dyDescent="0.25">
      <c r="C241" s="67" t="s">
        <v>597</v>
      </c>
      <c r="D241" s="54" t="s">
        <v>598</v>
      </c>
      <c r="E241" s="145"/>
      <c r="F241" s="145"/>
      <c r="G241" s="48"/>
      <c r="H241" s="38">
        <f t="shared" si="3"/>
        <v>0</v>
      </c>
      <c r="I241" s="53"/>
      <c r="J241" s="53"/>
      <c r="K241" s="31"/>
      <c r="L241" s="140"/>
      <c r="M241" s="143"/>
      <c r="N241" s="46"/>
    </row>
    <row r="242" spans="1:14" ht="13.8" hidden="1" outlineLevel="1" x14ac:dyDescent="0.25">
      <c r="C242" s="67" t="s">
        <v>599</v>
      </c>
      <c r="D242" s="54" t="s">
        <v>600</v>
      </c>
      <c r="E242" s="145"/>
      <c r="F242" s="145"/>
      <c r="G242" s="48"/>
      <c r="H242" s="38">
        <f t="shared" si="3"/>
        <v>0</v>
      </c>
      <c r="I242" s="53"/>
      <c r="J242" s="53"/>
      <c r="K242" s="31"/>
      <c r="L242" s="140"/>
      <c r="M242" s="143"/>
      <c r="N242" s="46"/>
    </row>
    <row r="243" spans="1:14" ht="13.8" hidden="1" outlineLevel="1" x14ac:dyDescent="0.25">
      <c r="C243" s="67" t="s">
        <v>601</v>
      </c>
      <c r="D243" s="54" t="s">
        <v>602</v>
      </c>
      <c r="E243" s="145"/>
      <c r="F243" s="145"/>
      <c r="G243" s="48"/>
      <c r="H243" s="38">
        <f t="shared" si="3"/>
        <v>0</v>
      </c>
      <c r="I243" s="53"/>
      <c r="J243" s="53"/>
      <c r="K243" s="31"/>
      <c r="L243" s="140"/>
      <c r="M243" s="143"/>
      <c r="N243" s="46"/>
    </row>
    <row r="244" spans="1:14" ht="13.8" hidden="1" outlineLevel="1" x14ac:dyDescent="0.25">
      <c r="C244" s="67" t="s">
        <v>603</v>
      </c>
      <c r="D244" s="54" t="s">
        <v>604</v>
      </c>
      <c r="E244" s="145"/>
      <c r="F244" s="145"/>
      <c r="G244" s="48"/>
      <c r="H244" s="38">
        <f t="shared" si="3"/>
        <v>0</v>
      </c>
      <c r="I244" s="53"/>
      <c r="J244" s="53"/>
      <c r="K244" s="31"/>
      <c r="L244" s="140"/>
      <c r="M244" s="143"/>
      <c r="N244" s="46"/>
    </row>
    <row r="245" spans="1:14" ht="13.8" hidden="1" outlineLevel="1" x14ac:dyDescent="0.25">
      <c r="C245" s="67" t="s">
        <v>605</v>
      </c>
      <c r="D245" s="54" t="s">
        <v>606</v>
      </c>
      <c r="E245" s="145"/>
      <c r="F245" s="145"/>
      <c r="G245" s="48"/>
      <c r="H245" s="38">
        <f t="shared" si="3"/>
        <v>0</v>
      </c>
      <c r="I245" s="53"/>
      <c r="J245" s="53"/>
      <c r="K245" s="31"/>
      <c r="L245" s="140"/>
      <c r="M245" s="143"/>
      <c r="N245" s="46"/>
    </row>
    <row r="246" spans="1:14" ht="13.8" hidden="1" outlineLevel="1" x14ac:dyDescent="0.25">
      <c r="C246" s="67" t="s">
        <v>607</v>
      </c>
      <c r="D246" s="54" t="s">
        <v>608</v>
      </c>
      <c r="E246" s="145"/>
      <c r="F246" s="145"/>
      <c r="G246" s="48"/>
      <c r="H246" s="38">
        <f t="shared" si="3"/>
        <v>0</v>
      </c>
      <c r="I246" s="53"/>
      <c r="J246" s="53"/>
      <c r="K246" s="31"/>
      <c r="L246" s="140"/>
      <c r="M246" s="143"/>
      <c r="N246" s="46"/>
    </row>
    <row r="247" spans="1:14" ht="13.8" hidden="1" outlineLevel="1" x14ac:dyDescent="0.25">
      <c r="C247" s="67" t="s">
        <v>609</v>
      </c>
      <c r="D247" s="54" t="s">
        <v>610</v>
      </c>
      <c r="E247" s="145"/>
      <c r="F247" s="145"/>
      <c r="G247" s="48"/>
      <c r="H247" s="38">
        <f t="shared" si="3"/>
        <v>0</v>
      </c>
      <c r="I247" s="53"/>
      <c r="J247" s="53"/>
      <c r="K247" s="31"/>
      <c r="L247" s="140"/>
      <c r="M247" s="143"/>
      <c r="N247" s="46"/>
    </row>
    <row r="248" spans="1:14" ht="13.8" hidden="1" outlineLevel="1" x14ac:dyDescent="0.25">
      <c r="C248" s="67" t="s">
        <v>611</v>
      </c>
      <c r="D248" s="54" t="s">
        <v>612</v>
      </c>
      <c r="E248" s="145"/>
      <c r="F248" s="145"/>
      <c r="G248" s="48"/>
      <c r="H248" s="38">
        <f t="shared" si="3"/>
        <v>0</v>
      </c>
      <c r="I248" s="53"/>
      <c r="J248" s="53"/>
      <c r="K248" s="31"/>
      <c r="L248" s="140"/>
      <c r="M248" s="143"/>
      <c r="N248" s="46"/>
    </row>
    <row r="249" spans="1:14" ht="13.8" hidden="1" outlineLevel="1" x14ac:dyDescent="0.25">
      <c r="C249" s="67" t="s">
        <v>613</v>
      </c>
      <c r="D249" s="54" t="s">
        <v>614</v>
      </c>
      <c r="E249" s="145"/>
      <c r="F249" s="145"/>
      <c r="G249" s="48"/>
      <c r="H249" s="38">
        <f t="shared" si="3"/>
        <v>0</v>
      </c>
      <c r="I249" s="53"/>
      <c r="J249" s="53"/>
      <c r="K249" s="31"/>
      <c r="L249" s="140"/>
      <c r="M249" s="143"/>
      <c r="N249" s="46"/>
    </row>
    <row r="250" spans="1:14" ht="26.4" hidden="1" collapsed="1" x14ac:dyDescent="0.25">
      <c r="A250" s="1">
        <v>6</v>
      </c>
      <c r="B250" s="2" t="s">
        <v>438</v>
      </c>
      <c r="C250" s="34" t="s">
        <v>615</v>
      </c>
      <c r="D250" s="68" t="s">
        <v>616</v>
      </c>
      <c r="E250" s="155"/>
      <c r="F250" s="155"/>
      <c r="G250" s="57"/>
      <c r="H250" s="38">
        <f t="shared" si="3"/>
        <v>0</v>
      </c>
      <c r="I250" s="53"/>
      <c r="J250" s="53"/>
      <c r="K250" s="31"/>
      <c r="L250" s="140"/>
      <c r="M250" s="143"/>
      <c r="N250" s="46"/>
    </row>
    <row r="251" spans="1:14" ht="13.8" hidden="1" x14ac:dyDescent="0.25">
      <c r="A251" s="1">
        <v>6</v>
      </c>
      <c r="B251" s="2" t="s">
        <v>438</v>
      </c>
      <c r="C251" s="34" t="s">
        <v>618</v>
      </c>
      <c r="D251" s="50" t="s">
        <v>619</v>
      </c>
      <c r="E251" s="145"/>
      <c r="F251" s="145"/>
      <c r="G251" s="57"/>
      <c r="H251" s="38">
        <f t="shared" si="3"/>
        <v>0</v>
      </c>
      <c r="I251" s="53"/>
      <c r="J251" s="53"/>
      <c r="K251" s="31"/>
      <c r="L251" s="140"/>
      <c r="M251" s="143"/>
      <c r="N251" s="46"/>
    </row>
    <row r="252" spans="1:14" ht="13.8" hidden="1" x14ac:dyDescent="0.25">
      <c r="A252" s="1">
        <v>6</v>
      </c>
      <c r="B252" s="2" t="s">
        <v>438</v>
      </c>
      <c r="C252" s="34" t="s">
        <v>620</v>
      </c>
      <c r="D252" s="50" t="s">
        <v>621</v>
      </c>
      <c r="E252" s="145"/>
      <c r="F252" s="145"/>
      <c r="G252" s="57"/>
      <c r="H252" s="38">
        <f t="shared" si="3"/>
        <v>0</v>
      </c>
      <c r="I252" s="53"/>
      <c r="J252" s="53"/>
      <c r="K252" s="31"/>
      <c r="L252" s="140"/>
      <c r="M252" s="143"/>
      <c r="N252" s="46"/>
    </row>
    <row r="253" spans="1:14" ht="13.8" hidden="1" x14ac:dyDescent="0.25">
      <c r="A253" s="1">
        <v>6</v>
      </c>
      <c r="B253" s="2" t="s">
        <v>438</v>
      </c>
      <c r="C253" s="34" t="s">
        <v>622</v>
      </c>
      <c r="D253" s="50" t="s">
        <v>623</v>
      </c>
      <c r="E253" s="145"/>
      <c r="F253" s="145"/>
      <c r="G253" s="57"/>
      <c r="H253" s="38">
        <f t="shared" si="3"/>
        <v>0</v>
      </c>
      <c r="I253" s="53"/>
      <c r="J253" s="53"/>
      <c r="K253" s="31"/>
      <c r="L253" s="140"/>
      <c r="M253" s="143"/>
      <c r="N253" s="46"/>
    </row>
    <row r="254" spans="1:14" ht="13.8" hidden="1" x14ac:dyDescent="0.25">
      <c r="A254" s="1">
        <v>6</v>
      </c>
      <c r="B254" s="2" t="s">
        <v>438</v>
      </c>
      <c r="C254" s="34" t="s">
        <v>624</v>
      </c>
      <c r="D254" s="50" t="s">
        <v>625</v>
      </c>
      <c r="E254" s="145"/>
      <c r="F254" s="145"/>
      <c r="G254" s="57"/>
      <c r="H254" s="38">
        <f t="shared" si="3"/>
        <v>0</v>
      </c>
      <c r="I254" s="53"/>
      <c r="J254" s="53"/>
      <c r="K254" s="31"/>
      <c r="L254" s="140"/>
      <c r="M254" s="143"/>
      <c r="N254" s="46"/>
    </row>
    <row r="255" spans="1:14" ht="13.8" hidden="1" x14ac:dyDescent="0.25">
      <c r="A255" s="1">
        <v>6</v>
      </c>
      <c r="B255" s="2" t="s">
        <v>626</v>
      </c>
      <c r="C255" s="34" t="s">
        <v>627</v>
      </c>
      <c r="D255" s="50" t="s">
        <v>628</v>
      </c>
      <c r="E255" s="145"/>
      <c r="F255" s="145"/>
      <c r="G255" s="57"/>
      <c r="H255" s="38">
        <f t="shared" si="3"/>
        <v>0</v>
      </c>
      <c r="I255" s="53"/>
      <c r="J255" s="53"/>
      <c r="K255" s="31"/>
      <c r="L255" s="140"/>
      <c r="M255" s="143"/>
      <c r="N255" s="46"/>
    </row>
    <row r="256" spans="1:14" ht="13.8" hidden="1" x14ac:dyDescent="0.25">
      <c r="A256" s="1">
        <v>6</v>
      </c>
      <c r="B256" s="2" t="s">
        <v>626</v>
      </c>
      <c r="C256" s="34" t="s">
        <v>629</v>
      </c>
      <c r="D256" s="50" t="s">
        <v>630</v>
      </c>
      <c r="E256" s="145"/>
      <c r="F256" s="145"/>
      <c r="G256" s="48"/>
      <c r="H256" s="38">
        <f t="shared" si="3"/>
        <v>0</v>
      </c>
      <c r="I256" s="332"/>
      <c r="J256" s="332"/>
      <c r="K256" s="156"/>
      <c r="L256" s="157"/>
      <c r="M256" s="143"/>
      <c r="N256" s="46"/>
    </row>
    <row r="257" spans="1:14" ht="13.8" hidden="1" x14ac:dyDescent="0.25">
      <c r="A257" s="1">
        <v>6</v>
      </c>
      <c r="B257" s="2" t="s">
        <v>626</v>
      </c>
      <c r="C257" s="34" t="s">
        <v>632</v>
      </c>
      <c r="D257" s="50" t="s">
        <v>633</v>
      </c>
      <c r="E257" s="145"/>
      <c r="F257" s="145"/>
      <c r="G257" s="48"/>
      <c r="H257" s="38">
        <f t="shared" si="3"/>
        <v>0</v>
      </c>
      <c r="I257" s="53"/>
      <c r="J257" s="53"/>
      <c r="K257" s="31"/>
      <c r="L257" s="140"/>
      <c r="M257" s="143"/>
      <c r="N257" s="46"/>
    </row>
    <row r="258" spans="1:14" ht="26.4" hidden="1" x14ac:dyDescent="0.25">
      <c r="A258" s="1">
        <v>6</v>
      </c>
      <c r="B258" s="2" t="s">
        <v>626</v>
      </c>
      <c r="C258" s="34" t="s">
        <v>634</v>
      </c>
      <c r="D258" s="54" t="s">
        <v>635</v>
      </c>
      <c r="E258" s="145"/>
      <c r="F258" s="145"/>
      <c r="G258" s="48"/>
      <c r="H258" s="38">
        <f t="shared" si="3"/>
        <v>0</v>
      </c>
      <c r="I258" s="53"/>
      <c r="J258" s="53"/>
      <c r="K258" s="31"/>
      <c r="L258" s="140"/>
      <c r="M258" s="143"/>
      <c r="N258" s="46"/>
    </row>
    <row r="259" spans="1:14" ht="13.8" hidden="1" x14ac:dyDescent="0.25">
      <c r="A259" s="1">
        <v>6</v>
      </c>
      <c r="B259" s="2" t="s">
        <v>637</v>
      </c>
      <c r="C259" s="34" t="s">
        <v>638</v>
      </c>
      <c r="D259" s="50" t="s">
        <v>639</v>
      </c>
      <c r="E259" s="145"/>
      <c r="F259" s="145"/>
      <c r="G259" s="48">
        <v>0</v>
      </c>
      <c r="H259" s="38">
        <f t="shared" si="3"/>
        <v>0</v>
      </c>
      <c r="I259" s="53"/>
      <c r="J259" s="53"/>
      <c r="K259" s="31"/>
      <c r="L259" s="140"/>
      <c r="M259" s="143"/>
      <c r="N259" s="46"/>
    </row>
    <row r="260" spans="1:14" ht="13.8" hidden="1" x14ac:dyDescent="0.25">
      <c r="A260" s="1">
        <v>6</v>
      </c>
      <c r="B260" s="2" t="s">
        <v>637</v>
      </c>
      <c r="C260" s="34"/>
      <c r="D260" s="50" t="s">
        <v>640</v>
      </c>
      <c r="E260" s="145"/>
      <c r="F260" s="145"/>
      <c r="G260" s="48"/>
      <c r="H260" s="38">
        <f t="shared" si="3"/>
        <v>0</v>
      </c>
      <c r="I260" s="53"/>
      <c r="J260" s="53"/>
      <c r="K260" s="31"/>
      <c r="L260" s="140"/>
      <c r="M260" s="143"/>
      <c r="N260" s="46"/>
    </row>
    <row r="261" spans="1:14" ht="13.8" hidden="1" x14ac:dyDescent="0.25">
      <c r="A261" s="1">
        <v>6</v>
      </c>
      <c r="B261" s="2" t="s">
        <v>637</v>
      </c>
      <c r="C261" s="34" t="s">
        <v>641</v>
      </c>
      <c r="D261" s="50" t="s">
        <v>642</v>
      </c>
      <c r="E261" s="145"/>
      <c r="F261" s="145"/>
      <c r="G261" s="48"/>
      <c r="H261" s="38">
        <f t="shared" si="3"/>
        <v>0</v>
      </c>
      <c r="I261" s="53"/>
      <c r="J261" s="53"/>
      <c r="K261" s="31"/>
      <c r="L261" s="140"/>
      <c r="M261" s="143"/>
      <c r="N261" s="46"/>
    </row>
    <row r="262" spans="1:14" ht="13.8" hidden="1" x14ac:dyDescent="0.25">
      <c r="A262" s="1">
        <v>6</v>
      </c>
      <c r="B262" s="2" t="s">
        <v>637</v>
      </c>
      <c r="C262" s="34" t="s">
        <v>643</v>
      </c>
      <c r="D262" s="50" t="s">
        <v>644</v>
      </c>
      <c r="E262" s="145"/>
      <c r="F262" s="145"/>
      <c r="G262" s="48"/>
      <c r="H262" s="38">
        <f t="shared" si="3"/>
        <v>0</v>
      </c>
      <c r="I262" s="53"/>
      <c r="J262" s="53"/>
      <c r="K262" s="31"/>
      <c r="L262" s="140"/>
      <c r="M262" s="143"/>
      <c r="N262" s="46"/>
    </row>
    <row r="263" spans="1:14" ht="13.8" hidden="1" x14ac:dyDescent="0.25">
      <c r="A263" s="1">
        <v>6</v>
      </c>
      <c r="B263" s="2" t="s">
        <v>637</v>
      </c>
      <c r="C263" s="34" t="s">
        <v>645</v>
      </c>
      <c r="D263" s="50" t="s">
        <v>646</v>
      </c>
      <c r="E263" s="145"/>
      <c r="F263" s="145"/>
      <c r="G263" s="48"/>
      <c r="H263" s="38">
        <f t="shared" ref="H263:H312" si="4">+E263+F263+G263</f>
        <v>0</v>
      </c>
      <c r="I263" s="53"/>
      <c r="J263" s="53"/>
      <c r="K263" s="31"/>
      <c r="L263" s="140"/>
      <c r="M263" s="143"/>
      <c r="N263" s="46"/>
    </row>
    <row r="264" spans="1:14" ht="34.5" customHeight="1" x14ac:dyDescent="0.25">
      <c r="A264" s="1">
        <v>6</v>
      </c>
      <c r="B264" s="2" t="s">
        <v>637</v>
      </c>
      <c r="C264" s="34" t="s">
        <v>647</v>
      </c>
      <c r="D264" s="50" t="s">
        <v>648</v>
      </c>
      <c r="E264" s="145"/>
      <c r="F264" s="145"/>
      <c r="G264" s="48">
        <v>11500000</v>
      </c>
      <c r="H264" s="38">
        <f t="shared" si="4"/>
        <v>11500000</v>
      </c>
      <c r="I264" s="144" t="s">
        <v>1205</v>
      </c>
      <c r="J264" s="144"/>
      <c r="K264" s="149"/>
      <c r="L264" s="150"/>
      <c r="M264" s="158"/>
      <c r="N264" s="46"/>
    </row>
    <row r="265" spans="1:14" ht="13.8" hidden="1" x14ac:dyDescent="0.25">
      <c r="A265" s="1">
        <v>6</v>
      </c>
      <c r="B265" s="2" t="s">
        <v>650</v>
      </c>
      <c r="C265" s="65" t="s">
        <v>651</v>
      </c>
      <c r="D265" s="70" t="s">
        <v>652</v>
      </c>
      <c r="E265" s="153"/>
      <c r="F265" s="153"/>
      <c r="G265" s="57"/>
      <c r="H265" s="38"/>
      <c r="I265" s="53"/>
      <c r="J265" s="53"/>
      <c r="K265" s="31"/>
      <c r="L265" s="140"/>
      <c r="M265" s="143"/>
      <c r="N265" s="46"/>
    </row>
    <row r="266" spans="1:14" ht="13.8" hidden="1" outlineLevel="1" x14ac:dyDescent="0.25">
      <c r="C266" s="67" t="s">
        <v>653</v>
      </c>
      <c r="D266" s="50" t="s">
        <v>654</v>
      </c>
      <c r="E266" s="153"/>
      <c r="F266" s="153"/>
      <c r="G266" s="57"/>
      <c r="H266" s="38">
        <f t="shared" si="4"/>
        <v>0</v>
      </c>
      <c r="I266" s="53"/>
      <c r="J266" s="53"/>
      <c r="K266" s="31"/>
      <c r="L266" s="140"/>
      <c r="M266" s="143"/>
      <c r="N266" s="46"/>
    </row>
    <row r="267" spans="1:14" ht="13.8" hidden="1" outlineLevel="1" x14ac:dyDescent="0.25">
      <c r="C267" s="67" t="s">
        <v>655</v>
      </c>
      <c r="D267" s="50" t="s">
        <v>656</v>
      </c>
      <c r="E267" s="153"/>
      <c r="F267" s="153"/>
      <c r="G267" s="57"/>
      <c r="H267" s="38">
        <f t="shared" si="4"/>
        <v>0</v>
      </c>
      <c r="I267" s="53"/>
      <c r="J267" s="53"/>
      <c r="K267" s="31"/>
      <c r="L267" s="140"/>
      <c r="M267" s="143"/>
      <c r="N267" s="46"/>
    </row>
    <row r="268" spans="1:14" ht="27" outlineLevel="1" thickBot="1" x14ac:dyDescent="0.3">
      <c r="C268" s="67" t="s">
        <v>657</v>
      </c>
      <c r="D268" s="50" t="s">
        <v>658</v>
      </c>
      <c r="E268" s="153"/>
      <c r="F268" s="153"/>
      <c r="G268" s="57">
        <v>74782500</v>
      </c>
      <c r="H268" s="38">
        <f t="shared" si="4"/>
        <v>74782500</v>
      </c>
      <c r="I268" s="63" t="s">
        <v>1206</v>
      </c>
      <c r="J268" s="63"/>
      <c r="K268" s="31"/>
      <c r="L268" s="140"/>
      <c r="M268" s="143"/>
      <c r="N268" s="46"/>
    </row>
    <row r="269" spans="1:14" ht="14.4" hidden="1" thickBot="1" x14ac:dyDescent="0.3">
      <c r="A269" s="1">
        <v>6</v>
      </c>
      <c r="B269" s="2" t="s">
        <v>650</v>
      </c>
      <c r="C269" s="65" t="s">
        <v>659</v>
      </c>
      <c r="D269" s="70" t="s">
        <v>660</v>
      </c>
      <c r="E269" s="153"/>
      <c r="F269" s="153"/>
      <c r="G269" s="57"/>
      <c r="H269" s="38"/>
      <c r="I269" s="53"/>
      <c r="J269" s="53"/>
      <c r="K269" s="31"/>
      <c r="L269" s="140"/>
      <c r="M269" s="159"/>
      <c r="N269" s="46"/>
    </row>
    <row r="270" spans="1:14" ht="14.4" hidden="1" outlineLevel="1" thickBot="1" x14ac:dyDescent="0.3">
      <c r="C270" s="67" t="s">
        <v>661</v>
      </c>
      <c r="D270" s="50" t="s">
        <v>662</v>
      </c>
      <c r="E270" s="153"/>
      <c r="F270" s="153"/>
      <c r="G270" s="57"/>
      <c r="H270" s="38">
        <f t="shared" si="4"/>
        <v>0</v>
      </c>
      <c r="I270" s="53"/>
      <c r="J270" s="53"/>
      <c r="K270" s="31"/>
      <c r="L270" s="140"/>
      <c r="M270" s="159"/>
      <c r="N270" s="46"/>
    </row>
    <row r="271" spans="1:14" ht="14.4" hidden="1" outlineLevel="1" thickBot="1" x14ac:dyDescent="0.3">
      <c r="C271" s="67" t="s">
        <v>663</v>
      </c>
      <c r="D271" s="50" t="s">
        <v>664</v>
      </c>
      <c r="E271" s="153"/>
      <c r="F271" s="153"/>
      <c r="G271" s="57"/>
      <c r="H271" s="38">
        <f t="shared" si="4"/>
        <v>0</v>
      </c>
      <c r="I271" s="53"/>
      <c r="J271" s="53"/>
      <c r="K271" s="31"/>
      <c r="L271" s="140"/>
      <c r="M271" s="159"/>
      <c r="N271" s="46"/>
    </row>
    <row r="272" spans="1:14" ht="14.4" hidden="1" outlineLevel="1" thickBot="1" x14ac:dyDescent="0.3">
      <c r="C272" s="67" t="s">
        <v>665</v>
      </c>
      <c r="D272" s="50" t="s">
        <v>666</v>
      </c>
      <c r="E272" s="153"/>
      <c r="F272" s="153"/>
      <c r="G272" s="57"/>
      <c r="H272" s="38">
        <f t="shared" si="4"/>
        <v>0</v>
      </c>
      <c r="I272" s="53"/>
      <c r="J272" s="53"/>
      <c r="K272" s="31"/>
      <c r="L272" s="140"/>
      <c r="M272" s="159"/>
      <c r="N272" s="46"/>
    </row>
    <row r="273" spans="1:14" ht="14.4" hidden="1" outlineLevel="1" thickBot="1" x14ac:dyDescent="0.3">
      <c r="C273" s="67" t="s">
        <v>668</v>
      </c>
      <c r="D273" s="50" t="s">
        <v>666</v>
      </c>
      <c r="E273" s="153"/>
      <c r="F273" s="153"/>
      <c r="G273" s="57"/>
      <c r="H273" s="38">
        <f t="shared" si="4"/>
        <v>0</v>
      </c>
      <c r="I273" s="53"/>
      <c r="J273" s="53"/>
      <c r="K273" s="31"/>
      <c r="L273" s="140"/>
      <c r="M273" s="159"/>
      <c r="N273" s="46"/>
    </row>
    <row r="274" spans="1:14" ht="14.4" hidden="1" outlineLevel="1" thickBot="1" x14ac:dyDescent="0.3">
      <c r="C274" s="67" t="s">
        <v>670</v>
      </c>
      <c r="D274" s="50" t="s">
        <v>671</v>
      </c>
      <c r="E274" s="153"/>
      <c r="F274" s="153"/>
      <c r="G274" s="57"/>
      <c r="H274" s="38">
        <f t="shared" si="4"/>
        <v>0</v>
      </c>
      <c r="I274" s="53"/>
      <c r="J274" s="53"/>
      <c r="K274" s="31"/>
      <c r="L274" s="140"/>
      <c r="M274" s="159"/>
      <c r="N274" s="46"/>
    </row>
    <row r="275" spans="1:14" ht="14.4" hidden="1" outlineLevel="1" thickBot="1" x14ac:dyDescent="0.3">
      <c r="A275" s="1">
        <v>6</v>
      </c>
      <c r="B275" s="2" t="s">
        <v>650</v>
      </c>
      <c r="C275" s="67" t="s">
        <v>673</v>
      </c>
      <c r="D275" s="50" t="s">
        <v>674</v>
      </c>
      <c r="E275" s="153"/>
      <c r="F275" s="153"/>
      <c r="G275" s="57"/>
      <c r="H275" s="38">
        <f t="shared" si="4"/>
        <v>0</v>
      </c>
      <c r="I275" s="53"/>
      <c r="J275" s="53"/>
      <c r="K275" s="31"/>
      <c r="L275" s="140"/>
      <c r="M275" s="143"/>
      <c r="N275" s="46"/>
    </row>
    <row r="276" spans="1:14" ht="15" hidden="1" outlineLevel="1" thickBot="1" x14ac:dyDescent="0.3">
      <c r="A276" s="1">
        <v>6</v>
      </c>
      <c r="B276" s="2" t="s">
        <v>650</v>
      </c>
      <c r="C276" s="67" t="s">
        <v>675</v>
      </c>
      <c r="D276" s="50" t="s">
        <v>676</v>
      </c>
      <c r="E276" s="155"/>
      <c r="F276" s="155"/>
      <c r="G276" s="57"/>
      <c r="H276" s="38">
        <f t="shared" si="4"/>
        <v>0</v>
      </c>
      <c r="I276" s="53"/>
      <c r="J276" s="53"/>
      <c r="K276" s="31"/>
      <c r="L276" s="140"/>
      <c r="M276" s="143"/>
      <c r="N276" s="46"/>
    </row>
    <row r="277" spans="1:14" ht="14.4" hidden="1" collapsed="1" thickBot="1" x14ac:dyDescent="0.3">
      <c r="A277" s="1">
        <v>6</v>
      </c>
      <c r="B277" s="2" t="s">
        <v>650</v>
      </c>
      <c r="C277" s="34" t="s">
        <v>677</v>
      </c>
      <c r="D277" s="50" t="s">
        <v>678</v>
      </c>
      <c r="E277" s="153"/>
      <c r="F277" s="153"/>
      <c r="G277" s="57"/>
      <c r="H277" s="38">
        <f t="shared" si="4"/>
        <v>0</v>
      </c>
      <c r="I277" s="53"/>
      <c r="J277" s="53"/>
      <c r="K277" s="31"/>
      <c r="L277" s="140"/>
      <c r="M277" s="143"/>
      <c r="N277" s="46"/>
    </row>
    <row r="278" spans="1:14" ht="14.4" hidden="1" thickBot="1" x14ac:dyDescent="0.3">
      <c r="A278" s="1">
        <v>6</v>
      </c>
      <c r="B278" s="2" t="s">
        <v>650</v>
      </c>
      <c r="C278" s="65" t="s">
        <v>679</v>
      </c>
      <c r="D278" s="70" t="s">
        <v>680</v>
      </c>
      <c r="E278" s="153"/>
      <c r="F278" s="153"/>
      <c r="G278" s="57"/>
      <c r="H278" s="38"/>
      <c r="I278" s="53"/>
      <c r="J278" s="53"/>
      <c r="K278" s="31"/>
      <c r="L278" s="140"/>
      <c r="M278" s="143"/>
      <c r="N278" s="46"/>
    </row>
    <row r="279" spans="1:14" ht="14.4" hidden="1" outlineLevel="1" thickBot="1" x14ac:dyDescent="0.3">
      <c r="C279" s="67" t="s">
        <v>681</v>
      </c>
      <c r="D279" s="50" t="s">
        <v>682</v>
      </c>
      <c r="E279" s="153"/>
      <c r="F279" s="153"/>
      <c r="G279" s="57"/>
      <c r="H279" s="38">
        <f t="shared" si="4"/>
        <v>0</v>
      </c>
      <c r="I279" s="53"/>
      <c r="J279" s="53"/>
      <c r="K279" s="31"/>
      <c r="L279" s="140"/>
      <c r="M279" s="143"/>
      <c r="N279" s="46"/>
    </row>
    <row r="280" spans="1:14" ht="14.4" hidden="1" outlineLevel="1" thickBot="1" x14ac:dyDescent="0.3">
      <c r="C280" s="67" t="s">
        <v>683</v>
      </c>
      <c r="D280" s="50" t="s">
        <v>684</v>
      </c>
      <c r="E280" s="153"/>
      <c r="F280" s="153"/>
      <c r="G280" s="57"/>
      <c r="H280" s="38">
        <f t="shared" si="4"/>
        <v>0</v>
      </c>
      <c r="I280" s="53"/>
      <c r="J280" s="53"/>
      <c r="K280" s="31"/>
      <c r="L280" s="140"/>
      <c r="M280" s="143"/>
      <c r="N280" s="46"/>
    </row>
    <row r="281" spans="1:14" ht="14.4" hidden="1" outlineLevel="1" thickBot="1" x14ac:dyDescent="0.3">
      <c r="C281" s="67" t="s">
        <v>685</v>
      </c>
      <c r="D281" s="50" t="s">
        <v>686</v>
      </c>
      <c r="E281" s="153"/>
      <c r="F281" s="153"/>
      <c r="G281" s="57"/>
      <c r="H281" s="38">
        <f t="shared" si="4"/>
        <v>0</v>
      </c>
      <c r="I281" s="53"/>
      <c r="J281" s="53"/>
      <c r="K281" s="31"/>
      <c r="L281" s="140"/>
      <c r="M281" s="143"/>
      <c r="N281" s="46"/>
    </row>
    <row r="282" spans="1:14" ht="14.4" hidden="1" collapsed="1" thickBot="1" x14ac:dyDescent="0.3">
      <c r="A282" s="1">
        <v>6</v>
      </c>
      <c r="B282" s="2" t="s">
        <v>687</v>
      </c>
      <c r="C282" s="34" t="s">
        <v>688</v>
      </c>
      <c r="D282" s="50" t="s">
        <v>689</v>
      </c>
      <c r="E282" s="153"/>
      <c r="F282" s="153"/>
      <c r="G282" s="57"/>
      <c r="H282" s="38">
        <f t="shared" si="4"/>
        <v>0</v>
      </c>
      <c r="I282" s="53"/>
      <c r="J282" s="53"/>
      <c r="K282" s="31"/>
      <c r="L282" s="140"/>
      <c r="M282" s="143"/>
      <c r="N282" s="46"/>
    </row>
    <row r="283" spans="1:14" ht="14.4" hidden="1" thickBot="1" x14ac:dyDescent="0.3">
      <c r="A283" s="1">
        <v>6</v>
      </c>
      <c r="B283" s="2" t="s">
        <v>690</v>
      </c>
      <c r="C283" s="34" t="s">
        <v>691</v>
      </c>
      <c r="D283" s="50" t="s">
        <v>692</v>
      </c>
      <c r="E283" s="145"/>
      <c r="F283" s="145"/>
      <c r="G283" s="48"/>
      <c r="H283" s="38">
        <f t="shared" si="4"/>
        <v>0</v>
      </c>
      <c r="I283" s="53"/>
      <c r="J283" s="53"/>
      <c r="K283" s="31"/>
      <c r="L283" s="140"/>
      <c r="M283" s="143"/>
      <c r="N283" s="46"/>
    </row>
    <row r="284" spans="1:14" ht="14.4" hidden="1" thickBot="1" x14ac:dyDescent="0.3">
      <c r="A284" s="1">
        <v>6</v>
      </c>
      <c r="B284" s="2" t="s">
        <v>690</v>
      </c>
      <c r="C284" s="34" t="s">
        <v>691</v>
      </c>
      <c r="D284" s="50" t="s">
        <v>692</v>
      </c>
      <c r="E284" s="145"/>
      <c r="F284" s="145"/>
      <c r="G284" s="48"/>
      <c r="H284" s="38">
        <f t="shared" si="4"/>
        <v>0</v>
      </c>
      <c r="I284" s="53"/>
      <c r="J284" s="53"/>
      <c r="K284" s="31"/>
      <c r="L284" s="140"/>
      <c r="M284" s="143"/>
      <c r="N284" s="46"/>
    </row>
    <row r="285" spans="1:14" ht="14.4" hidden="1" thickBot="1" x14ac:dyDescent="0.3">
      <c r="A285" s="1">
        <v>6</v>
      </c>
      <c r="B285" s="2" t="s">
        <v>690</v>
      </c>
      <c r="C285" s="34" t="s">
        <v>695</v>
      </c>
      <c r="D285" s="50" t="s">
        <v>696</v>
      </c>
      <c r="E285" s="153"/>
      <c r="F285" s="153"/>
      <c r="G285" s="57"/>
      <c r="H285" s="38">
        <f t="shared" si="4"/>
        <v>0</v>
      </c>
      <c r="I285" s="53"/>
      <c r="J285" s="53"/>
      <c r="K285" s="31"/>
      <c r="L285" s="140"/>
      <c r="M285" s="143"/>
      <c r="N285" s="46"/>
    </row>
    <row r="286" spans="1:14" ht="27" hidden="1" thickBot="1" x14ac:dyDescent="0.3">
      <c r="A286" s="1">
        <v>6</v>
      </c>
      <c r="B286" s="2" t="s">
        <v>697</v>
      </c>
      <c r="C286" s="34" t="s">
        <v>698</v>
      </c>
      <c r="D286" s="71" t="s">
        <v>699</v>
      </c>
      <c r="E286" s="153"/>
      <c r="F286" s="153"/>
      <c r="G286" s="48"/>
      <c r="H286" s="38">
        <f t="shared" si="4"/>
        <v>0</v>
      </c>
      <c r="I286" s="53"/>
      <c r="J286" s="53"/>
      <c r="K286" s="31"/>
      <c r="L286" s="140"/>
      <c r="M286" s="143"/>
      <c r="N286" s="46"/>
    </row>
    <row r="287" spans="1:14" ht="14.4" hidden="1" thickBot="1" x14ac:dyDescent="0.3">
      <c r="A287" s="1">
        <v>6</v>
      </c>
      <c r="B287" s="2" t="s">
        <v>697</v>
      </c>
      <c r="C287" s="34" t="s">
        <v>700</v>
      </c>
      <c r="D287" s="46" t="s">
        <v>701</v>
      </c>
      <c r="E287" s="153"/>
      <c r="F287" s="153"/>
      <c r="G287" s="57"/>
      <c r="H287" s="38">
        <f t="shared" si="4"/>
        <v>0</v>
      </c>
      <c r="I287" s="53"/>
      <c r="J287" s="53"/>
      <c r="K287" s="31"/>
      <c r="L287" s="140"/>
      <c r="M287" s="143"/>
      <c r="N287" s="46"/>
    </row>
    <row r="288" spans="1:14" ht="14.4" hidden="1" thickBot="1" x14ac:dyDescent="0.3">
      <c r="A288" s="1">
        <v>6</v>
      </c>
      <c r="B288" s="2" t="s">
        <v>697</v>
      </c>
      <c r="C288" s="34" t="s">
        <v>703</v>
      </c>
      <c r="D288" s="46" t="s">
        <v>701</v>
      </c>
      <c r="E288" s="153"/>
      <c r="F288" s="153"/>
      <c r="G288" s="57"/>
      <c r="H288" s="38">
        <f t="shared" si="4"/>
        <v>0</v>
      </c>
      <c r="I288" s="49"/>
      <c r="J288" s="49"/>
      <c r="K288" s="31"/>
      <c r="L288" s="140"/>
      <c r="M288" s="143"/>
      <c r="N288" s="46"/>
    </row>
    <row r="289" spans="1:14" ht="14.4" hidden="1" thickBot="1" x14ac:dyDescent="0.3">
      <c r="A289" s="1">
        <v>6</v>
      </c>
      <c r="B289" s="2" t="s">
        <v>697</v>
      </c>
      <c r="C289" s="34" t="s">
        <v>704</v>
      </c>
      <c r="D289" s="46" t="s">
        <v>701</v>
      </c>
      <c r="E289" s="153"/>
      <c r="F289" s="153"/>
      <c r="G289" s="57"/>
      <c r="H289" s="38">
        <f t="shared" si="4"/>
        <v>0</v>
      </c>
      <c r="I289" s="49"/>
      <c r="J289" s="49"/>
      <c r="K289" s="31"/>
      <c r="L289" s="140"/>
      <c r="M289" s="143"/>
      <c r="N289" s="46"/>
    </row>
    <row r="290" spans="1:14" ht="14.4" hidden="1" thickBot="1" x14ac:dyDescent="0.3">
      <c r="A290" s="1">
        <v>6</v>
      </c>
      <c r="B290" s="2" t="s">
        <v>697</v>
      </c>
      <c r="C290" s="34" t="s">
        <v>706</v>
      </c>
      <c r="D290" s="46" t="s">
        <v>701</v>
      </c>
      <c r="E290" s="153"/>
      <c r="F290" s="153"/>
      <c r="G290" s="57"/>
      <c r="H290" s="38">
        <f t="shared" si="4"/>
        <v>0</v>
      </c>
      <c r="I290" s="49"/>
      <c r="J290" s="49"/>
      <c r="K290" s="31"/>
      <c r="L290" s="140"/>
      <c r="M290" s="143"/>
      <c r="N290" s="46"/>
    </row>
    <row r="291" spans="1:14" ht="14.4" hidden="1" thickBot="1" x14ac:dyDescent="0.3">
      <c r="A291" s="1">
        <v>6</v>
      </c>
      <c r="B291" s="2" t="s">
        <v>697</v>
      </c>
      <c r="C291" s="34" t="s">
        <v>707</v>
      </c>
      <c r="D291" s="46" t="s">
        <v>701</v>
      </c>
      <c r="E291" s="153"/>
      <c r="F291" s="153"/>
      <c r="G291" s="57"/>
      <c r="H291" s="38">
        <f t="shared" si="4"/>
        <v>0</v>
      </c>
      <c r="I291" s="49"/>
      <c r="J291" s="49"/>
      <c r="K291" s="31"/>
      <c r="L291" s="140"/>
      <c r="M291" s="143"/>
      <c r="N291" s="46"/>
    </row>
    <row r="292" spans="1:14" ht="14.4" hidden="1" thickBot="1" x14ac:dyDescent="0.3">
      <c r="A292" s="1">
        <v>7</v>
      </c>
      <c r="B292" s="2" t="s">
        <v>708</v>
      </c>
      <c r="C292" s="74" t="s">
        <v>709</v>
      </c>
      <c r="D292" s="46" t="s">
        <v>710</v>
      </c>
      <c r="E292" s="153"/>
      <c r="F292" s="153"/>
      <c r="G292" s="57"/>
      <c r="H292" s="38">
        <f t="shared" si="4"/>
        <v>0</v>
      </c>
      <c r="I292" s="49"/>
      <c r="J292" s="49"/>
      <c r="K292" s="31"/>
      <c r="L292" s="140"/>
      <c r="M292" s="143"/>
      <c r="N292" s="46"/>
    </row>
    <row r="293" spans="1:14" ht="14.4" hidden="1" thickBot="1" x14ac:dyDescent="0.3">
      <c r="A293" s="1">
        <v>7</v>
      </c>
      <c r="B293" s="2" t="s">
        <v>708</v>
      </c>
      <c r="C293" s="74" t="s">
        <v>711</v>
      </c>
      <c r="D293" s="46" t="s">
        <v>712</v>
      </c>
      <c r="E293" s="142"/>
      <c r="F293" s="142"/>
      <c r="G293" s="48"/>
      <c r="H293" s="38">
        <f t="shared" si="4"/>
        <v>0</v>
      </c>
      <c r="I293" s="49"/>
      <c r="J293" s="49"/>
      <c r="K293" s="31"/>
      <c r="L293" s="140"/>
      <c r="M293" s="143"/>
      <c r="N293" s="46"/>
    </row>
    <row r="294" spans="1:14" ht="14.4" hidden="1" thickBot="1" x14ac:dyDescent="0.3">
      <c r="A294" s="1">
        <v>7</v>
      </c>
      <c r="B294" s="2" t="s">
        <v>708</v>
      </c>
      <c r="C294" s="74" t="s">
        <v>713</v>
      </c>
      <c r="D294" s="46" t="s">
        <v>714</v>
      </c>
      <c r="E294" s="142"/>
      <c r="F294" s="142"/>
      <c r="G294" s="48"/>
      <c r="H294" s="38">
        <f t="shared" si="4"/>
        <v>0</v>
      </c>
      <c r="I294" s="49"/>
      <c r="J294" s="49"/>
      <c r="K294" s="31"/>
      <c r="L294" s="140"/>
      <c r="M294" s="143"/>
      <c r="N294" s="46"/>
    </row>
    <row r="295" spans="1:14" ht="14.4" hidden="1" thickBot="1" x14ac:dyDescent="0.3">
      <c r="A295" s="1">
        <v>7</v>
      </c>
      <c r="B295" s="2" t="s">
        <v>715</v>
      </c>
      <c r="C295" s="74" t="s">
        <v>716</v>
      </c>
      <c r="D295" s="46" t="s">
        <v>717</v>
      </c>
      <c r="E295" s="139"/>
      <c r="F295" s="139"/>
      <c r="G295" s="48"/>
      <c r="H295" s="38">
        <f t="shared" si="4"/>
        <v>0</v>
      </c>
      <c r="I295" s="49"/>
      <c r="J295" s="49"/>
      <c r="K295" s="31"/>
      <c r="L295" s="140"/>
      <c r="M295" s="143"/>
      <c r="N295" s="46"/>
    </row>
    <row r="296" spans="1:14" ht="14.4" hidden="1" thickBot="1" x14ac:dyDescent="0.3">
      <c r="A296" s="1">
        <v>7</v>
      </c>
      <c r="B296" s="2" t="s">
        <v>718</v>
      </c>
      <c r="C296" s="74" t="s">
        <v>719</v>
      </c>
      <c r="D296" s="46" t="s">
        <v>720</v>
      </c>
      <c r="E296" s="139"/>
      <c r="F296" s="139"/>
      <c r="G296" s="48"/>
      <c r="H296" s="38">
        <f t="shared" si="4"/>
        <v>0</v>
      </c>
      <c r="I296" s="49"/>
      <c r="J296" s="49"/>
      <c r="K296" s="31"/>
      <c r="L296" s="140"/>
      <c r="M296" s="143"/>
      <c r="N296" s="46"/>
    </row>
    <row r="297" spans="1:14" ht="14.4" hidden="1" thickBot="1" x14ac:dyDescent="0.3">
      <c r="A297" s="1">
        <v>7</v>
      </c>
      <c r="B297" s="2" t="s">
        <v>718</v>
      </c>
      <c r="C297" s="74" t="s">
        <v>721</v>
      </c>
      <c r="D297" s="46" t="s">
        <v>722</v>
      </c>
      <c r="E297" s="139"/>
      <c r="F297" s="139"/>
      <c r="G297" s="48"/>
      <c r="H297" s="38">
        <f t="shared" si="4"/>
        <v>0</v>
      </c>
      <c r="I297" s="49"/>
      <c r="J297" s="49"/>
      <c r="K297" s="31"/>
      <c r="L297" s="140"/>
      <c r="M297" s="143"/>
      <c r="N297" s="46"/>
    </row>
    <row r="298" spans="1:14" ht="14.4" hidden="1" thickBot="1" x14ac:dyDescent="0.3">
      <c r="A298" s="1">
        <v>8</v>
      </c>
      <c r="B298" s="2" t="s">
        <v>723</v>
      </c>
      <c r="C298" s="74" t="s">
        <v>724</v>
      </c>
      <c r="D298" s="46" t="s">
        <v>725</v>
      </c>
      <c r="E298" s="139"/>
      <c r="F298" s="139"/>
      <c r="G298" s="48"/>
      <c r="H298" s="38">
        <f t="shared" si="4"/>
        <v>0</v>
      </c>
      <c r="I298" s="49"/>
      <c r="J298" s="49"/>
      <c r="K298" s="31"/>
      <c r="L298" s="140"/>
      <c r="M298" s="143"/>
      <c r="N298" s="46"/>
    </row>
    <row r="299" spans="1:14" ht="14.4" hidden="1" thickBot="1" x14ac:dyDescent="0.3">
      <c r="A299" s="1">
        <v>8</v>
      </c>
      <c r="B299" s="2" t="s">
        <v>723</v>
      </c>
      <c r="C299" s="74" t="s">
        <v>726</v>
      </c>
      <c r="D299" s="46" t="s">
        <v>727</v>
      </c>
      <c r="E299" s="139"/>
      <c r="F299" s="139"/>
      <c r="G299" s="48"/>
      <c r="H299" s="38">
        <f t="shared" si="4"/>
        <v>0</v>
      </c>
      <c r="I299" s="49"/>
      <c r="J299" s="49"/>
      <c r="K299" s="31"/>
      <c r="L299" s="140"/>
      <c r="M299" s="143"/>
      <c r="N299" s="46"/>
    </row>
    <row r="300" spans="1:14" ht="14.4" hidden="1" thickBot="1" x14ac:dyDescent="0.3">
      <c r="A300" s="1">
        <v>8</v>
      </c>
      <c r="B300" s="2" t="s">
        <v>723</v>
      </c>
      <c r="C300" s="74" t="s">
        <v>728</v>
      </c>
      <c r="D300" s="46" t="s">
        <v>729</v>
      </c>
      <c r="E300" s="139"/>
      <c r="F300" s="139"/>
      <c r="G300" s="48"/>
      <c r="H300" s="38">
        <f t="shared" si="4"/>
        <v>0</v>
      </c>
      <c r="I300" s="49"/>
      <c r="J300" s="49"/>
      <c r="K300" s="31"/>
      <c r="L300" s="140"/>
      <c r="M300" s="143"/>
      <c r="N300" s="46"/>
    </row>
    <row r="301" spans="1:14" ht="14.4" hidden="1" thickBot="1" x14ac:dyDescent="0.3">
      <c r="A301" s="1">
        <v>8</v>
      </c>
      <c r="B301" s="2" t="s">
        <v>723</v>
      </c>
      <c r="C301" s="74" t="s">
        <v>730</v>
      </c>
      <c r="D301" s="46" t="s">
        <v>731</v>
      </c>
      <c r="E301" s="139"/>
      <c r="F301" s="139"/>
      <c r="G301" s="48"/>
      <c r="H301" s="38">
        <f t="shared" si="4"/>
        <v>0</v>
      </c>
      <c r="I301" s="49"/>
      <c r="J301" s="49"/>
      <c r="K301" s="31"/>
      <c r="L301" s="140"/>
      <c r="M301" s="143"/>
      <c r="N301" s="46"/>
    </row>
    <row r="302" spans="1:14" ht="14.4" hidden="1" thickBot="1" x14ac:dyDescent="0.3">
      <c r="A302" s="1">
        <v>8</v>
      </c>
      <c r="B302" s="2" t="s">
        <v>732</v>
      </c>
      <c r="C302" s="74" t="s">
        <v>733</v>
      </c>
      <c r="D302" s="46" t="s">
        <v>734</v>
      </c>
      <c r="E302" s="139"/>
      <c r="F302" s="139"/>
      <c r="G302" s="48"/>
      <c r="H302" s="38">
        <f t="shared" si="4"/>
        <v>0</v>
      </c>
      <c r="I302" s="49"/>
      <c r="J302" s="49"/>
      <c r="K302" s="31"/>
      <c r="L302" s="140"/>
      <c r="M302" s="143"/>
      <c r="N302" s="46"/>
    </row>
    <row r="303" spans="1:14" ht="14.4" hidden="1" thickBot="1" x14ac:dyDescent="0.3">
      <c r="A303" s="1">
        <v>8</v>
      </c>
      <c r="B303" s="2" t="s">
        <v>732</v>
      </c>
      <c r="C303" s="74" t="s">
        <v>735</v>
      </c>
      <c r="D303" s="46" t="s">
        <v>736</v>
      </c>
      <c r="E303" s="139"/>
      <c r="F303" s="139"/>
      <c r="G303" s="48"/>
      <c r="H303" s="38">
        <f t="shared" si="4"/>
        <v>0</v>
      </c>
      <c r="I303" s="49"/>
      <c r="J303" s="49"/>
      <c r="K303" s="31"/>
      <c r="L303" s="140"/>
      <c r="M303" s="143"/>
      <c r="N303" s="46"/>
    </row>
    <row r="304" spans="1:14" ht="14.4" hidden="1" thickBot="1" x14ac:dyDescent="0.3">
      <c r="A304" s="1">
        <v>8</v>
      </c>
      <c r="B304" s="2" t="s">
        <v>732</v>
      </c>
      <c r="C304" s="74" t="s">
        <v>737</v>
      </c>
      <c r="D304" s="46" t="s">
        <v>738</v>
      </c>
      <c r="E304" s="139"/>
      <c r="F304" s="139"/>
      <c r="G304" s="48"/>
      <c r="H304" s="38">
        <f t="shared" si="4"/>
        <v>0</v>
      </c>
      <c r="I304" s="49"/>
      <c r="J304" s="49"/>
      <c r="K304" s="31"/>
      <c r="L304" s="140"/>
      <c r="M304" s="143"/>
      <c r="N304" s="46"/>
    </row>
    <row r="305" spans="1:14" ht="14.4" hidden="1" thickBot="1" x14ac:dyDescent="0.3">
      <c r="A305" s="1">
        <v>8</v>
      </c>
      <c r="B305" s="2" t="s">
        <v>732</v>
      </c>
      <c r="C305" s="74" t="s">
        <v>739</v>
      </c>
      <c r="D305" s="46" t="s">
        <v>740</v>
      </c>
      <c r="E305" s="139"/>
      <c r="F305" s="139"/>
      <c r="G305" s="48"/>
      <c r="H305" s="38">
        <f t="shared" si="4"/>
        <v>0</v>
      </c>
      <c r="I305" s="49"/>
      <c r="J305" s="49"/>
      <c r="K305" s="31"/>
      <c r="L305" s="140"/>
      <c r="M305" s="143"/>
      <c r="N305" s="46"/>
    </row>
    <row r="306" spans="1:14" ht="14.4" hidden="1" thickBot="1" x14ac:dyDescent="0.3">
      <c r="A306" s="1">
        <v>8</v>
      </c>
      <c r="B306" s="2" t="s">
        <v>732</v>
      </c>
      <c r="C306" s="74" t="s">
        <v>741</v>
      </c>
      <c r="D306" s="46" t="s">
        <v>742</v>
      </c>
      <c r="E306" s="139"/>
      <c r="F306" s="139"/>
      <c r="G306" s="48"/>
      <c r="H306" s="38">
        <f t="shared" si="4"/>
        <v>0</v>
      </c>
      <c r="I306" s="49"/>
      <c r="J306" s="49"/>
      <c r="K306" s="31"/>
      <c r="L306" s="140"/>
      <c r="M306" s="143"/>
      <c r="N306" s="46"/>
    </row>
    <row r="307" spans="1:14" ht="14.4" hidden="1" thickBot="1" x14ac:dyDescent="0.3">
      <c r="A307" s="1">
        <v>8</v>
      </c>
      <c r="B307" s="2" t="s">
        <v>732</v>
      </c>
      <c r="C307" s="74" t="s">
        <v>743</v>
      </c>
      <c r="D307" s="46" t="s">
        <v>744</v>
      </c>
      <c r="E307" s="139"/>
      <c r="F307" s="139"/>
      <c r="G307" s="48"/>
      <c r="H307" s="38">
        <f t="shared" si="4"/>
        <v>0</v>
      </c>
      <c r="I307" s="49"/>
      <c r="J307" s="49"/>
      <c r="K307" s="31"/>
      <c r="L307" s="140"/>
      <c r="M307" s="143"/>
      <c r="N307" s="46"/>
    </row>
    <row r="308" spans="1:14" ht="14.4" hidden="1" thickBot="1" x14ac:dyDescent="0.3">
      <c r="A308" s="1">
        <v>8</v>
      </c>
      <c r="B308" s="2" t="s">
        <v>732</v>
      </c>
      <c r="C308" s="74" t="s">
        <v>745</v>
      </c>
      <c r="D308" s="46" t="s">
        <v>746</v>
      </c>
      <c r="E308" s="139"/>
      <c r="F308" s="139"/>
      <c r="G308" s="48"/>
      <c r="H308" s="38">
        <f t="shared" si="4"/>
        <v>0</v>
      </c>
      <c r="I308" s="49"/>
      <c r="J308" s="49"/>
      <c r="K308" s="31"/>
      <c r="L308" s="140"/>
      <c r="M308" s="143"/>
      <c r="N308" s="46"/>
    </row>
    <row r="309" spans="1:14" ht="14.4" hidden="1" thickBot="1" x14ac:dyDescent="0.3">
      <c r="A309" s="1">
        <v>8</v>
      </c>
      <c r="B309" s="2" t="s">
        <v>732</v>
      </c>
      <c r="C309" s="74" t="s">
        <v>747</v>
      </c>
      <c r="D309" s="46" t="s">
        <v>748</v>
      </c>
      <c r="E309" s="139"/>
      <c r="F309" s="139"/>
      <c r="G309" s="48"/>
      <c r="H309" s="38">
        <f t="shared" si="4"/>
        <v>0</v>
      </c>
      <c r="I309" s="49"/>
      <c r="J309" s="49"/>
      <c r="K309" s="31"/>
      <c r="L309" s="140"/>
      <c r="M309" s="143"/>
      <c r="N309" s="46"/>
    </row>
    <row r="310" spans="1:14" ht="14.4" hidden="1" thickBot="1" x14ac:dyDescent="0.3">
      <c r="A310" s="1">
        <v>9</v>
      </c>
      <c r="B310" s="2" t="s">
        <v>749</v>
      </c>
      <c r="C310" s="74" t="s">
        <v>750</v>
      </c>
      <c r="D310" s="46" t="s">
        <v>751</v>
      </c>
      <c r="E310" s="139"/>
      <c r="F310" s="139"/>
      <c r="G310" s="48"/>
      <c r="H310" s="38">
        <f t="shared" si="4"/>
        <v>0</v>
      </c>
      <c r="I310" s="49"/>
      <c r="J310" s="49"/>
      <c r="K310" s="31"/>
      <c r="L310" s="140"/>
      <c r="M310" s="143"/>
      <c r="N310" s="46"/>
    </row>
    <row r="311" spans="1:14" ht="14.4" hidden="1" thickBot="1" x14ac:dyDescent="0.3">
      <c r="A311" s="1">
        <v>9</v>
      </c>
      <c r="B311" s="2" t="s">
        <v>752</v>
      </c>
      <c r="C311" s="74" t="s">
        <v>753</v>
      </c>
      <c r="D311" s="46" t="s">
        <v>754</v>
      </c>
      <c r="E311" s="139"/>
      <c r="F311" s="139"/>
      <c r="G311" s="48"/>
      <c r="H311" s="38">
        <f t="shared" si="4"/>
        <v>0</v>
      </c>
      <c r="I311" s="49"/>
      <c r="J311" s="49"/>
      <c r="K311" s="31"/>
      <c r="L311" s="140"/>
      <c r="M311" s="143"/>
      <c r="N311" s="46"/>
    </row>
    <row r="312" spans="1:14" ht="14.1" hidden="1" customHeight="1" thickBot="1" x14ac:dyDescent="0.3">
      <c r="A312" s="1">
        <v>9</v>
      </c>
      <c r="B312" s="2" t="s">
        <v>752</v>
      </c>
      <c r="C312" s="75" t="s">
        <v>755</v>
      </c>
      <c r="D312" s="76" t="s">
        <v>756</v>
      </c>
      <c r="E312" s="161"/>
      <c r="F312" s="161"/>
      <c r="G312" s="78"/>
      <c r="H312" s="79">
        <f t="shared" si="4"/>
        <v>0</v>
      </c>
      <c r="I312" s="80"/>
      <c r="J312" s="80"/>
      <c r="K312" s="163"/>
      <c r="L312" s="164"/>
      <c r="M312" s="165"/>
      <c r="N312" s="46"/>
    </row>
    <row r="313" spans="1:14" s="89" customFormat="1" ht="18" customHeight="1" thickBot="1" x14ac:dyDescent="0.3">
      <c r="A313" s="81"/>
      <c r="B313" s="81"/>
      <c r="C313" s="805" t="s">
        <v>15</v>
      </c>
      <c r="D313" s="806"/>
      <c r="E313" s="82">
        <f t="shared" ref="E313" si="5">+SUM(E6:E312)</f>
        <v>0</v>
      </c>
      <c r="F313" s="82">
        <f t="shared" ref="F313:G313" si="6">+SUM(F6:F312)</f>
        <v>0</v>
      </c>
      <c r="G313" s="84">
        <f t="shared" si="6"/>
        <v>3662694627</v>
      </c>
      <c r="H313" s="85">
        <f>+SUM(H6:H312)</f>
        <v>3662694627</v>
      </c>
      <c r="I313" s="86"/>
      <c r="J313" s="86"/>
      <c r="K313" s="82"/>
      <c r="L313" s="87"/>
      <c r="M313" s="88"/>
      <c r="N313" s="88"/>
    </row>
    <row r="314" spans="1:14" x14ac:dyDescent="0.25">
      <c r="D314" s="8"/>
      <c r="E314" s="166"/>
      <c r="F314" s="166"/>
      <c r="G314" s="91"/>
      <c r="H314" s="92"/>
      <c r="I314" s="93"/>
      <c r="J314" s="93"/>
      <c r="K314" s="94"/>
      <c r="L314" s="94"/>
    </row>
    <row r="315" spans="1:14" ht="13.8" thickBot="1" x14ac:dyDescent="0.3">
      <c r="D315" s="95"/>
      <c r="E315" s="166"/>
      <c r="F315" s="166"/>
      <c r="G315" s="91"/>
      <c r="H315" s="92"/>
      <c r="I315" s="93"/>
      <c r="J315" s="93"/>
      <c r="L315" s="94"/>
    </row>
    <row r="316" spans="1:14" ht="28.2" thickBot="1" x14ac:dyDescent="0.3">
      <c r="D316" s="96" t="s">
        <v>757</v>
      </c>
      <c r="E316" s="167" t="s">
        <v>758</v>
      </c>
      <c r="F316" s="168" t="s">
        <v>759</v>
      </c>
      <c r="G316" s="97" t="s">
        <v>760</v>
      </c>
      <c r="H316" s="97" t="str">
        <f>+F5</f>
        <v>LEY DE SALVAMENTO</v>
      </c>
      <c r="I316" s="21" t="s">
        <v>14</v>
      </c>
      <c r="J316" s="98" t="s">
        <v>15</v>
      </c>
      <c r="L316" s="24"/>
    </row>
    <row r="317" spans="1:14" ht="13.8" x14ac:dyDescent="0.25">
      <c r="D317" s="99" t="s">
        <v>761</v>
      </c>
      <c r="E317" s="169" t="s">
        <v>762</v>
      </c>
      <c r="F317" s="170" t="s">
        <v>763</v>
      </c>
      <c r="G317" s="101">
        <f>SUM(E6:E19)</f>
        <v>0</v>
      </c>
      <c r="H317" s="101">
        <f>SUM(F6:F19)</f>
        <v>0</v>
      </c>
      <c r="I317" s="171">
        <f>SUM(G6:G19)</f>
        <v>2992632294</v>
      </c>
      <c r="J317" s="29">
        <f t="shared" ref="J317:J325" si="7">+SUM(G317:I317)</f>
        <v>2992632294</v>
      </c>
      <c r="L317" s="103"/>
    </row>
    <row r="318" spans="1:14" ht="13.8" x14ac:dyDescent="0.25">
      <c r="D318" s="105" t="s">
        <v>764</v>
      </c>
      <c r="E318" s="172" t="s">
        <v>762</v>
      </c>
      <c r="F318" s="173" t="s">
        <v>763</v>
      </c>
      <c r="G318" s="107">
        <f>SUM(E20:E71)</f>
        <v>0</v>
      </c>
      <c r="H318" s="107">
        <f t="shared" ref="H318:I318" si="8">SUM(F20:F71)</f>
        <v>0</v>
      </c>
      <c r="I318" s="174">
        <f t="shared" si="8"/>
        <v>463623075</v>
      </c>
      <c r="J318" s="38">
        <f t="shared" si="7"/>
        <v>463623075</v>
      </c>
      <c r="L318" s="103"/>
    </row>
    <row r="319" spans="1:14" ht="13.8" x14ac:dyDescent="0.25">
      <c r="D319" s="105" t="s">
        <v>765</v>
      </c>
      <c r="E319" s="172" t="s">
        <v>762</v>
      </c>
      <c r="F319" s="173" t="s">
        <v>763</v>
      </c>
      <c r="G319" s="107">
        <f>SUM(E72:E101)</f>
        <v>0</v>
      </c>
      <c r="H319" s="107">
        <f t="shared" ref="H319:I319" si="9">SUM(F72:F101)</f>
        <v>0</v>
      </c>
      <c r="I319" s="174">
        <f t="shared" si="9"/>
        <v>27009243</v>
      </c>
      <c r="J319" s="38">
        <f t="shared" si="7"/>
        <v>27009243</v>
      </c>
      <c r="L319" s="103"/>
    </row>
    <row r="320" spans="1:14" ht="13.8" x14ac:dyDescent="0.25">
      <c r="D320" s="105" t="s">
        <v>766</v>
      </c>
      <c r="E320" s="172" t="s">
        <v>762</v>
      </c>
      <c r="F320" s="173" t="s">
        <v>763</v>
      </c>
      <c r="G320" s="107">
        <f>SUM(E102:E120)</f>
        <v>0</v>
      </c>
      <c r="H320" s="107">
        <f t="shared" ref="H320:I320" si="10">SUM(F102:F120)</f>
        <v>0</v>
      </c>
      <c r="I320" s="174">
        <f t="shared" si="10"/>
        <v>0</v>
      </c>
      <c r="J320" s="38">
        <f t="shared" si="7"/>
        <v>0</v>
      </c>
      <c r="L320" s="103"/>
    </row>
    <row r="321" spans="1:12" ht="13.8" x14ac:dyDescent="0.25">
      <c r="D321" s="105" t="s">
        <v>767</v>
      </c>
      <c r="E321" s="172" t="s">
        <v>762</v>
      </c>
      <c r="F321" s="173" t="s">
        <v>763</v>
      </c>
      <c r="G321" s="107">
        <f>SUM(E121:E138)</f>
        <v>0</v>
      </c>
      <c r="H321" s="107">
        <f t="shared" ref="H321:I321" si="11">SUM(F121:F138)</f>
        <v>0</v>
      </c>
      <c r="I321" s="174">
        <f t="shared" si="11"/>
        <v>0</v>
      </c>
      <c r="J321" s="38">
        <f t="shared" si="7"/>
        <v>0</v>
      </c>
      <c r="L321" s="103"/>
    </row>
    <row r="322" spans="1:12" ht="13.8" x14ac:dyDescent="0.25">
      <c r="D322" s="105" t="s">
        <v>768</v>
      </c>
      <c r="E322" s="172" t="s">
        <v>769</v>
      </c>
      <c r="F322" s="173" t="s">
        <v>770</v>
      </c>
      <c r="G322" s="107">
        <f>SUM(E139:E161)</f>
        <v>0</v>
      </c>
      <c r="H322" s="107">
        <f t="shared" ref="H322:I322" si="12">SUM(F139:F161)</f>
        <v>0</v>
      </c>
      <c r="I322" s="174">
        <f t="shared" si="12"/>
        <v>50600000</v>
      </c>
      <c r="J322" s="38">
        <f t="shared" si="7"/>
        <v>50600000</v>
      </c>
      <c r="L322" s="103"/>
    </row>
    <row r="323" spans="1:12" ht="13.8" x14ac:dyDescent="0.25">
      <c r="D323" s="105" t="s">
        <v>771</v>
      </c>
      <c r="E323" s="172" t="s">
        <v>762</v>
      </c>
      <c r="F323" s="173" t="s">
        <v>763</v>
      </c>
      <c r="G323" s="107">
        <f>SUM(E162:E291)</f>
        <v>0</v>
      </c>
      <c r="H323" s="107">
        <f t="shared" ref="H323:I323" si="13">SUM(F162:F291)</f>
        <v>0</v>
      </c>
      <c r="I323" s="174">
        <f t="shared" si="13"/>
        <v>128830015</v>
      </c>
      <c r="J323" s="38">
        <f t="shared" si="7"/>
        <v>128830015</v>
      </c>
      <c r="L323" s="103"/>
    </row>
    <row r="324" spans="1:12" ht="14.4" thickBot="1" x14ac:dyDescent="0.3">
      <c r="D324" s="109" t="s">
        <v>772</v>
      </c>
      <c r="E324" s="175" t="s">
        <v>769</v>
      </c>
      <c r="F324" s="176" t="s">
        <v>770</v>
      </c>
      <c r="G324" s="111">
        <f>SUM(E292:E297)</f>
        <v>0</v>
      </c>
      <c r="H324" s="111">
        <f t="shared" ref="H324:I324" si="14">SUM(F292:F297)</f>
        <v>0</v>
      </c>
      <c r="I324" s="177">
        <f t="shared" si="14"/>
        <v>0</v>
      </c>
      <c r="J324" s="79">
        <f t="shared" si="7"/>
        <v>0</v>
      </c>
      <c r="L324" s="103"/>
    </row>
    <row r="325" spans="1:12" s="89" customFormat="1" ht="20.100000000000001" customHeight="1" thickBot="1" x14ac:dyDescent="0.3">
      <c r="A325" s="81"/>
      <c r="B325" s="81"/>
      <c r="C325" s="113"/>
      <c r="D325" s="807" t="s">
        <v>773</v>
      </c>
      <c r="E325" s="808"/>
      <c r="F325" s="808"/>
      <c r="G325" s="83">
        <f>SUM(G317:G324)</f>
        <v>0</v>
      </c>
      <c r="H325" s="83">
        <f t="shared" ref="H325:I325" si="15">SUM(H317:H324)</f>
        <v>0</v>
      </c>
      <c r="I325" s="84">
        <f t="shared" si="15"/>
        <v>3662694627</v>
      </c>
      <c r="J325" s="85">
        <f t="shared" si="7"/>
        <v>3662694627</v>
      </c>
      <c r="L325" s="114"/>
    </row>
    <row r="326" spans="1:12" x14ac:dyDescent="0.25">
      <c r="D326" s="8"/>
      <c r="H326" s="92"/>
      <c r="I326" s="93"/>
      <c r="K326" s="94"/>
      <c r="L326" s="94"/>
    </row>
    <row r="327" spans="1:12" x14ac:dyDescent="0.25">
      <c r="D327" s="8"/>
      <c r="E327" s="8"/>
      <c r="F327" s="8"/>
      <c r="G327" s="91"/>
      <c r="H327" s="92"/>
      <c r="I327" s="93"/>
      <c r="J327" s="93"/>
      <c r="K327" s="94"/>
      <c r="L327" s="94"/>
    </row>
    <row r="328" spans="1:12" s="119" customFormat="1" x14ac:dyDescent="0.25">
      <c r="A328" s="117"/>
      <c r="B328" s="117"/>
      <c r="C328" s="118"/>
      <c r="F328" s="119" t="s">
        <v>774</v>
      </c>
      <c r="G328" s="120">
        <f>+E313-G325</f>
        <v>0</v>
      </c>
      <c r="H328" s="120">
        <f t="shared" ref="H328:I328" si="16">+F313-H325</f>
        <v>0</v>
      </c>
      <c r="I328" s="121">
        <f t="shared" si="16"/>
        <v>0</v>
      </c>
      <c r="J328" s="121"/>
      <c r="K328" s="122">
        <f>+H313-J325</f>
        <v>0</v>
      </c>
      <c r="L328" s="122"/>
    </row>
    <row r="329" spans="1:12" x14ac:dyDescent="0.25">
      <c r="D329" s="8"/>
      <c r="E329" s="8"/>
      <c r="F329" s="8"/>
      <c r="G329" s="91"/>
      <c r="H329" s="92"/>
      <c r="I329" s="93"/>
      <c r="J329" s="93"/>
      <c r="K329" s="94"/>
      <c r="L329" s="94"/>
    </row>
    <row r="330" spans="1:12" x14ac:dyDescent="0.25">
      <c r="D330" s="8"/>
      <c r="E330" s="8"/>
      <c r="F330" s="8"/>
      <c r="G330" s="91"/>
      <c r="H330" s="92"/>
      <c r="I330" s="93"/>
      <c r="J330" s="93"/>
      <c r="K330" s="94"/>
      <c r="L330" s="94"/>
    </row>
    <row r="331" spans="1:12" x14ac:dyDescent="0.25">
      <c r="D331" s="8"/>
      <c r="E331" s="8"/>
      <c r="F331" s="8"/>
      <c r="G331" s="91"/>
      <c r="H331" s="92"/>
      <c r="I331" s="93"/>
      <c r="J331" s="93"/>
      <c r="K331" s="94"/>
      <c r="L331" s="94"/>
    </row>
    <row r="332" spans="1:12" x14ac:dyDescent="0.25">
      <c r="D332" s="8"/>
      <c r="E332" s="8"/>
      <c r="F332" s="8"/>
      <c r="G332" s="91"/>
      <c r="H332" s="92"/>
      <c r="I332" s="93"/>
      <c r="J332" s="93"/>
      <c r="K332" s="94"/>
      <c r="L332" s="94"/>
    </row>
    <row r="333" spans="1:12" x14ac:dyDescent="0.25">
      <c r="D333" s="8"/>
      <c r="E333" s="8"/>
      <c r="F333" s="8"/>
      <c r="G333" s="91"/>
      <c r="H333" s="92"/>
      <c r="I333" s="93"/>
      <c r="J333" s="93"/>
      <c r="K333" s="94"/>
      <c r="L333" s="94"/>
    </row>
    <row r="334" spans="1:12" x14ac:dyDescent="0.25">
      <c r="D334" s="8"/>
      <c r="E334" s="8"/>
      <c r="F334" s="8"/>
      <c r="G334" s="91"/>
      <c r="H334" s="92"/>
      <c r="I334" s="93"/>
      <c r="J334" s="93"/>
      <c r="K334" s="94"/>
      <c r="L334" s="94"/>
    </row>
    <row r="335" spans="1:12" x14ac:dyDescent="0.25">
      <c r="D335" s="8"/>
      <c r="E335" s="8"/>
      <c r="F335" s="8"/>
      <c r="G335" s="91"/>
      <c r="H335" s="92"/>
      <c r="I335" s="93"/>
      <c r="J335" s="93"/>
      <c r="K335" s="94"/>
      <c r="L335" s="94"/>
    </row>
    <row r="336" spans="1:12" x14ac:dyDescent="0.25">
      <c r="D336" s="8"/>
      <c r="E336" s="8"/>
      <c r="F336" s="8"/>
      <c r="G336" s="91"/>
      <c r="H336" s="92"/>
      <c r="I336" s="93"/>
      <c r="J336" s="93"/>
      <c r="K336" s="94"/>
      <c r="L336" s="94"/>
    </row>
    <row r="337" spans="4:12" x14ac:dyDescent="0.25">
      <c r="D337" s="8"/>
      <c r="E337" s="8"/>
      <c r="F337" s="8"/>
      <c r="G337" s="91"/>
      <c r="H337" s="92"/>
      <c r="I337" s="93"/>
      <c r="J337" s="93"/>
      <c r="K337" s="94"/>
      <c r="L337" s="94"/>
    </row>
    <row r="338" spans="4:12" x14ac:dyDescent="0.25">
      <c r="D338" s="8"/>
      <c r="E338" s="8"/>
      <c r="F338" s="8"/>
      <c r="G338" s="91"/>
      <c r="H338" s="92"/>
      <c r="I338" s="93"/>
      <c r="J338" s="93"/>
      <c r="K338" s="94"/>
      <c r="L338" s="94"/>
    </row>
    <row r="339" spans="4:12" x14ac:dyDescent="0.25">
      <c r="D339" s="8"/>
      <c r="E339" s="8"/>
      <c r="F339" s="8"/>
      <c r="G339" s="91"/>
      <c r="H339" s="92"/>
      <c r="I339" s="93"/>
      <c r="J339" s="93"/>
      <c r="K339" s="94"/>
      <c r="L339" s="94"/>
    </row>
    <row r="340" spans="4:12" x14ac:dyDescent="0.25">
      <c r="D340" s="8"/>
      <c r="E340" s="8"/>
      <c r="F340" s="8"/>
      <c r="G340" s="91"/>
      <c r="H340" s="92"/>
      <c r="I340" s="93"/>
      <c r="J340" s="93"/>
      <c r="K340" s="94"/>
      <c r="L340" s="94"/>
    </row>
    <row r="341" spans="4:12" x14ac:dyDescent="0.25">
      <c r="D341" s="8"/>
      <c r="E341" s="8"/>
      <c r="F341" s="8"/>
      <c r="G341" s="91"/>
      <c r="H341" s="92"/>
      <c r="I341" s="93"/>
      <c r="J341" s="93"/>
      <c r="K341" s="94"/>
      <c r="L341" s="94"/>
    </row>
    <row r="342" spans="4:12" x14ac:dyDescent="0.25">
      <c r="D342" s="8"/>
      <c r="E342" s="8"/>
      <c r="F342" s="8"/>
      <c r="G342" s="91"/>
      <c r="H342" s="92"/>
      <c r="I342" s="93"/>
      <c r="J342" s="93"/>
      <c r="K342" s="94"/>
      <c r="L342" s="94"/>
    </row>
    <row r="343" spans="4:12" x14ac:dyDescent="0.25">
      <c r="D343" s="8"/>
      <c r="E343" s="8"/>
      <c r="F343" s="8"/>
      <c r="G343" s="91"/>
      <c r="H343" s="92"/>
      <c r="I343" s="93"/>
      <c r="J343" s="93"/>
      <c r="K343" s="94"/>
      <c r="L343" s="94"/>
    </row>
    <row r="344" spans="4:12" x14ac:dyDescent="0.25">
      <c r="D344" s="8"/>
      <c r="E344" s="8"/>
      <c r="F344" s="8"/>
      <c r="G344" s="91"/>
      <c r="H344" s="92"/>
      <c r="I344" s="93"/>
      <c r="J344" s="93"/>
      <c r="K344" s="94"/>
      <c r="L344" s="94"/>
    </row>
    <row r="345" spans="4:12" x14ac:dyDescent="0.25">
      <c r="D345" s="8"/>
      <c r="E345" s="8"/>
      <c r="F345" s="8"/>
      <c r="G345" s="91"/>
      <c r="H345" s="92"/>
      <c r="I345" s="93"/>
      <c r="J345" s="93"/>
      <c r="K345" s="94"/>
      <c r="L345" s="94"/>
    </row>
    <row r="346" spans="4:12" x14ac:dyDescent="0.25">
      <c r="D346" s="8"/>
      <c r="E346" s="8"/>
      <c r="F346" s="8"/>
      <c r="G346" s="91"/>
      <c r="H346" s="92"/>
      <c r="I346" s="93"/>
      <c r="J346" s="93"/>
      <c r="K346" s="94"/>
      <c r="L346" s="94"/>
    </row>
    <row r="347" spans="4:12" x14ac:dyDescent="0.25">
      <c r="D347" s="8"/>
      <c r="E347" s="8"/>
      <c r="F347" s="8"/>
      <c r="G347" s="91"/>
      <c r="H347" s="92"/>
      <c r="I347" s="93"/>
      <c r="J347" s="93"/>
      <c r="K347" s="94"/>
      <c r="L347" s="94"/>
    </row>
    <row r="348" spans="4:12" x14ac:dyDescent="0.25">
      <c r="D348" s="8"/>
      <c r="E348" s="8"/>
      <c r="F348" s="8"/>
      <c r="G348" s="91"/>
      <c r="H348" s="92"/>
      <c r="I348" s="93"/>
      <c r="J348" s="93"/>
      <c r="K348" s="94"/>
      <c r="L348" s="94"/>
    </row>
    <row r="349" spans="4:12" x14ac:dyDescent="0.25">
      <c r="D349" s="8"/>
      <c r="E349" s="8"/>
      <c r="F349" s="8"/>
      <c r="G349" s="91"/>
      <c r="H349" s="92"/>
      <c r="I349" s="93"/>
      <c r="J349" s="93"/>
      <c r="K349" s="94"/>
      <c r="L349" s="94"/>
    </row>
    <row r="350" spans="4:12" x14ac:dyDescent="0.25">
      <c r="D350" s="8"/>
      <c r="E350" s="8"/>
      <c r="F350" s="8"/>
      <c r="G350" s="91"/>
      <c r="H350" s="92"/>
      <c r="I350" s="93"/>
      <c r="J350" s="93"/>
      <c r="K350" s="94"/>
      <c r="L350" s="94"/>
    </row>
    <row r="351" spans="4:12" x14ac:dyDescent="0.25">
      <c r="D351" s="8"/>
      <c r="E351" s="8"/>
      <c r="F351" s="8"/>
      <c r="G351" s="91"/>
      <c r="H351" s="92"/>
      <c r="I351" s="93"/>
      <c r="J351" s="93"/>
      <c r="K351" s="94"/>
      <c r="L351" s="94"/>
    </row>
    <row r="352" spans="4:12" x14ac:dyDescent="0.25">
      <c r="D352" s="8"/>
      <c r="E352" s="8"/>
      <c r="F352" s="8"/>
      <c r="G352" s="91"/>
      <c r="H352" s="92"/>
      <c r="I352" s="93"/>
      <c r="J352" s="93"/>
      <c r="K352" s="94"/>
      <c r="L352" s="94"/>
    </row>
    <row r="353" spans="4:12" x14ac:dyDescent="0.25">
      <c r="D353" s="8"/>
      <c r="E353" s="8"/>
      <c r="F353" s="8"/>
      <c r="G353" s="91"/>
      <c r="H353" s="92"/>
      <c r="I353" s="93"/>
      <c r="J353" s="93"/>
      <c r="K353" s="94"/>
      <c r="L353" s="94"/>
    </row>
    <row r="354" spans="4:12" x14ac:dyDescent="0.25">
      <c r="D354" s="8"/>
      <c r="E354" s="8"/>
      <c r="F354" s="8"/>
      <c r="G354" s="91"/>
      <c r="H354" s="92"/>
      <c r="I354" s="93"/>
      <c r="J354" s="93"/>
      <c r="K354" s="94"/>
      <c r="L354" s="94"/>
    </row>
    <row r="355" spans="4:12" x14ac:dyDescent="0.25">
      <c r="D355" s="8"/>
      <c r="E355" s="8"/>
      <c r="F355" s="8"/>
      <c r="G355" s="91"/>
      <c r="H355" s="92"/>
      <c r="I355" s="93"/>
      <c r="J355" s="93"/>
      <c r="K355" s="94"/>
      <c r="L355" s="94"/>
    </row>
    <row r="356" spans="4:12" x14ac:dyDescent="0.25">
      <c r="D356" s="8"/>
      <c r="E356" s="8"/>
      <c r="F356" s="8"/>
      <c r="G356" s="91"/>
      <c r="H356" s="92"/>
      <c r="I356" s="93"/>
      <c r="J356" s="93"/>
      <c r="K356" s="94"/>
      <c r="L356" s="94"/>
    </row>
    <row r="357" spans="4:12" x14ac:dyDescent="0.25">
      <c r="D357" s="8"/>
      <c r="E357" s="8"/>
      <c r="F357" s="8"/>
      <c r="G357" s="91"/>
      <c r="H357" s="92"/>
      <c r="I357" s="93"/>
      <c r="J357" s="93"/>
      <c r="K357" s="94"/>
      <c r="L357" s="94"/>
    </row>
    <row r="358" spans="4:12" x14ac:dyDescent="0.25">
      <c r="D358" s="8"/>
      <c r="E358" s="8"/>
      <c r="F358" s="8"/>
      <c r="G358" s="91"/>
      <c r="H358" s="92"/>
      <c r="I358" s="93"/>
      <c r="J358" s="93"/>
      <c r="K358" s="94"/>
      <c r="L358" s="94"/>
    </row>
    <row r="359" spans="4:12" x14ac:dyDescent="0.25">
      <c r="D359" s="8"/>
      <c r="E359" s="8"/>
      <c r="F359" s="8"/>
      <c r="G359" s="91"/>
      <c r="H359" s="92"/>
      <c r="I359" s="93"/>
      <c r="J359" s="93"/>
      <c r="K359" s="94"/>
      <c r="L359" s="94"/>
    </row>
    <row r="360" spans="4:12" x14ac:dyDescent="0.25">
      <c r="D360" s="8"/>
      <c r="E360" s="8"/>
      <c r="F360" s="8"/>
      <c r="G360" s="91"/>
      <c r="H360" s="92"/>
      <c r="I360" s="93"/>
      <c r="J360" s="93"/>
      <c r="K360" s="94"/>
      <c r="L360" s="94"/>
    </row>
    <row r="361" spans="4:12" x14ac:dyDescent="0.25">
      <c r="D361" s="8"/>
      <c r="E361" s="8"/>
      <c r="F361" s="8"/>
      <c r="G361" s="91"/>
      <c r="H361" s="92"/>
      <c r="I361" s="93"/>
      <c r="J361" s="93"/>
      <c r="K361" s="124"/>
      <c r="L361" s="124"/>
    </row>
    <row r="362" spans="4:12" x14ac:dyDescent="0.25">
      <c r="D362" s="8"/>
      <c r="E362" s="8"/>
      <c r="F362" s="8"/>
      <c r="G362" s="91"/>
      <c r="H362" s="92"/>
      <c r="I362" s="93"/>
      <c r="J362" s="93"/>
      <c r="K362" s="124"/>
      <c r="L362" s="124"/>
    </row>
    <row r="363" spans="4:12" x14ac:dyDescent="0.25">
      <c r="D363" s="8"/>
      <c r="E363" s="8"/>
      <c r="F363" s="8"/>
      <c r="G363" s="91"/>
      <c r="H363" s="92"/>
      <c r="I363" s="93"/>
      <c r="J363" s="93"/>
      <c r="K363" s="124"/>
      <c r="L363" s="124"/>
    </row>
    <row r="364" spans="4:12" x14ac:dyDescent="0.25">
      <c r="D364" s="8"/>
      <c r="E364" s="8"/>
      <c r="F364" s="8"/>
      <c r="G364" s="91"/>
      <c r="H364" s="92"/>
      <c r="I364" s="93"/>
      <c r="J364" s="93"/>
      <c r="K364" s="124"/>
      <c r="L364" s="124"/>
    </row>
    <row r="365" spans="4:12" x14ac:dyDescent="0.25">
      <c r="D365" s="8"/>
      <c r="E365" s="8"/>
      <c r="F365" s="8"/>
      <c r="G365" s="91"/>
      <c r="H365" s="92"/>
      <c r="I365" s="93"/>
      <c r="J365" s="93"/>
      <c r="K365" s="124"/>
      <c r="L365" s="124"/>
    </row>
    <row r="366" spans="4:12" x14ac:dyDescent="0.25">
      <c r="D366" s="8"/>
      <c r="E366" s="8"/>
      <c r="F366" s="8"/>
      <c r="G366" s="91"/>
      <c r="H366" s="92"/>
      <c r="I366" s="93"/>
      <c r="J366" s="93"/>
      <c r="K366" s="124"/>
      <c r="L366" s="124"/>
    </row>
    <row r="367" spans="4:12" x14ac:dyDescent="0.25">
      <c r="D367" s="8"/>
      <c r="E367" s="8"/>
      <c r="F367" s="8"/>
      <c r="G367" s="91"/>
      <c r="H367" s="92"/>
      <c r="I367" s="93"/>
      <c r="J367" s="93"/>
      <c r="K367" s="124"/>
      <c r="L367" s="124"/>
    </row>
    <row r="368" spans="4:12" x14ac:dyDescent="0.25">
      <c r="D368" s="8"/>
      <c r="E368" s="8"/>
      <c r="F368" s="8"/>
      <c r="G368" s="91"/>
      <c r="H368" s="92"/>
      <c r="I368" s="93"/>
      <c r="J368" s="93"/>
      <c r="K368" s="124"/>
      <c r="L368" s="124"/>
    </row>
    <row r="369" spans="4:12" x14ac:dyDescent="0.25">
      <c r="D369" s="8"/>
      <c r="E369" s="8"/>
      <c r="F369" s="8"/>
      <c r="G369" s="91"/>
      <c r="H369" s="92"/>
      <c r="I369" s="93"/>
      <c r="J369" s="93"/>
      <c r="K369" s="124"/>
      <c r="L369" s="124"/>
    </row>
    <row r="370" spans="4:12" x14ac:dyDescent="0.25">
      <c r="D370" s="8"/>
      <c r="E370" s="8"/>
      <c r="F370" s="8"/>
      <c r="G370" s="91"/>
      <c r="H370" s="92"/>
      <c r="I370" s="93"/>
      <c r="J370" s="93"/>
      <c r="K370" s="124"/>
      <c r="L370" s="124"/>
    </row>
  </sheetData>
  <protectedRanges>
    <protectedRange sqref="D2:E3" name="Rango1"/>
    <protectedRange sqref="E6:G166" name="Rango2"/>
    <protectedRange sqref="E168:G264" name="Rango3"/>
    <protectedRange sqref="E266:G268" name="Rango4"/>
    <protectedRange sqref="E270:G277" name="Rango5"/>
    <protectedRange sqref="E279:G312" name="Rango6"/>
    <protectedRange sqref="I6:N312" name="Rango7"/>
  </protectedRanges>
  <autoFilter ref="C5:I313" xr:uid="{00000000-0001-0000-0100-000000000000}">
    <filterColumn colId="5">
      <filters>
        <filter val="1 000 000,00"/>
        <filter val="1 542 076 840,00"/>
        <filter val="1 800 000,00"/>
        <filter val="10 012 643,00"/>
        <filter val="100 000,00"/>
        <filter val="11 400 000,00"/>
        <filter val="11 500 000,00"/>
        <filter val="11 688 878,00"/>
        <filter val="126 707 434,00"/>
        <filter val="138 000 000,00"/>
        <filter val="171 333 518,00"/>
        <filter val="195 016 318,00"/>
        <filter val="2 500 000,00"/>
        <filter val="2 556 666,00"/>
        <filter val="216 244 237,00"/>
        <filter val="250 000,00"/>
        <filter val="3 316 789,00"/>
        <filter val="3 662 694 627,00"/>
        <filter val="300 000,00"/>
        <filter val="34 000 000,00"/>
        <filter val="35 066 633,00"/>
        <filter val="36 703 076,00"/>
        <filter val="4 000 000,00"/>
        <filter val="4 400 000,00"/>
        <filter val="4 777 500,00"/>
        <filter val="42 808 200,00"/>
        <filter val="47 000 000,00"/>
        <filter val="5 000 000,00"/>
        <filter val="5 065 170,00"/>
        <filter val="5 100 000,00"/>
        <filter val="5 400 000,00"/>
        <filter val="5 844 439,00"/>
        <filter val="50 000 000,00"/>
        <filter val="500 000,00"/>
        <filter val="525 000,00"/>
        <filter val="600 000,00"/>
        <filter val="612 400 000,00"/>
        <filter val="63 000 000,00"/>
        <filter val="7 000 000,00"/>
        <filter val="70 133 266,00"/>
        <filter val="721 600,00"/>
        <filter val="74 782 500,00"/>
        <filter val="750 000,00"/>
        <filter val="86 000 000,00"/>
        <filter val="9 313 920,00"/>
      </filters>
    </filterColumn>
  </autoFilter>
  <mergeCells count="8">
    <mergeCell ref="C313:D313"/>
    <mergeCell ref="D325:F325"/>
    <mergeCell ref="D2:E2"/>
    <mergeCell ref="D3:E3"/>
    <mergeCell ref="K3:N3"/>
    <mergeCell ref="C4:I4"/>
    <mergeCell ref="K4:L4"/>
    <mergeCell ref="M4:N4"/>
  </mergeCells>
  <pageMargins left="0.31496062992125984" right="0.15748031496062992" top="0.27559055118110237" bottom="0.19685039370078741" header="0.31496062992125984" footer="0.15748031496062992"/>
  <pageSetup scale="30" fitToHeight="0" orientation="portrait" r:id="rId1"/>
  <rowBreaks count="2" manualBreakCount="2">
    <brk id="73" min="2" max="12" man="1"/>
    <brk id="188" min="2" max="12"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11BA9-A3B3-43D7-AD93-D17E83B274D1}">
  <sheetPr filterMode="1">
    <tabColor theme="8" tint="-0.249977111117893"/>
    <pageSetUpPr fitToPage="1"/>
  </sheetPr>
  <dimension ref="A2:CH370"/>
  <sheetViews>
    <sheetView showGridLines="0" topLeftCell="F287" zoomScaleNormal="100" workbookViewId="0">
      <selection activeCell="J328" sqref="J328"/>
    </sheetView>
  </sheetViews>
  <sheetFormatPr baseColWidth="10" defaultColWidth="11.44140625" defaultRowHeight="13.2" outlineLevelRow="1" x14ac:dyDescent="0.25"/>
  <cols>
    <col min="1" max="1" width="10.88671875" style="1" hidden="1" customWidth="1"/>
    <col min="2" max="2" width="9.44140625" style="2" hidden="1" customWidth="1"/>
    <col min="3" max="3" width="17" style="90" customWidth="1"/>
    <col min="4" max="4" width="45" style="123" customWidth="1"/>
    <col min="5" max="5" width="24.5546875" style="116" bestFit="1" customWidth="1"/>
    <col min="6" max="6" width="25.33203125" style="123" customWidth="1"/>
    <col min="7" max="7" width="29" style="381" customWidth="1"/>
    <col min="8" max="8" width="25" style="383" customWidth="1"/>
    <col min="9" max="9" width="62.33203125" style="126" customWidth="1"/>
    <col min="10" max="10" width="32.5546875" style="492" customWidth="1"/>
    <col min="11" max="11" width="30.33203125" style="7" hidden="1" customWidth="1"/>
    <col min="12" max="12" width="28.33203125" style="7" hidden="1" customWidth="1"/>
    <col min="13" max="13" width="35.33203125" style="123" hidden="1" customWidth="1"/>
    <col min="14" max="14" width="30.33203125" style="8" hidden="1" customWidth="1"/>
    <col min="15" max="15" width="18.44140625" style="8" customWidth="1"/>
    <col min="16" max="86" width="11.44140625" style="8"/>
    <col min="87" max="240" width="11.44140625" style="123"/>
    <col min="241" max="241" width="12.33203125" style="123" customWidth="1"/>
    <col min="242" max="242" width="43.5546875" style="123" customWidth="1"/>
    <col min="243" max="244" width="16.6640625" style="123" customWidth="1"/>
    <col min="245" max="245" width="17.5546875" style="123" customWidth="1"/>
    <col min="246" max="246" width="15.6640625" style="123" customWidth="1"/>
    <col min="247" max="247" width="17.5546875" style="123" customWidth="1"/>
    <col min="248" max="248" width="25.5546875" style="123" customWidth="1"/>
    <col min="249" max="249" width="16.88671875" style="123" customWidth="1"/>
    <col min="250" max="250" width="14.109375" style="123" customWidth="1"/>
    <col min="251" max="251" width="16.33203125" style="123" customWidth="1"/>
    <col min="252" max="252" width="15.5546875" style="123" customWidth="1"/>
    <col min="253" max="496" width="11.44140625" style="123"/>
    <col min="497" max="497" width="12.33203125" style="123" customWidth="1"/>
    <col min="498" max="498" width="43.5546875" style="123" customWidth="1"/>
    <col min="499" max="500" width="16.6640625" style="123" customWidth="1"/>
    <col min="501" max="501" width="17.5546875" style="123" customWidth="1"/>
    <col min="502" max="502" width="15.6640625" style="123" customWidth="1"/>
    <col min="503" max="503" width="17.5546875" style="123" customWidth="1"/>
    <col min="504" max="504" width="25.5546875" style="123" customWidth="1"/>
    <col min="505" max="505" width="16.88671875" style="123" customWidth="1"/>
    <col min="506" max="506" width="14.109375" style="123" customWidth="1"/>
    <col min="507" max="507" width="16.33203125" style="123" customWidth="1"/>
    <col min="508" max="508" width="15.5546875" style="123" customWidth="1"/>
    <col min="509" max="752" width="11.44140625" style="123"/>
    <col min="753" max="753" width="12.33203125" style="123" customWidth="1"/>
    <col min="754" max="754" width="43.5546875" style="123" customWidth="1"/>
    <col min="755" max="756" width="16.6640625" style="123" customWidth="1"/>
    <col min="757" max="757" width="17.5546875" style="123" customWidth="1"/>
    <col min="758" max="758" width="15.6640625" style="123" customWidth="1"/>
    <col min="759" max="759" width="17.5546875" style="123" customWidth="1"/>
    <col min="760" max="760" width="25.5546875" style="123" customWidth="1"/>
    <col min="761" max="761" width="16.88671875" style="123" customWidth="1"/>
    <col min="762" max="762" width="14.109375" style="123" customWidth="1"/>
    <col min="763" max="763" width="16.33203125" style="123" customWidth="1"/>
    <col min="764" max="764" width="15.5546875" style="123" customWidth="1"/>
    <col min="765" max="1008" width="11.44140625" style="123"/>
    <col min="1009" max="1009" width="12.33203125" style="123" customWidth="1"/>
    <col min="1010" max="1010" width="43.5546875" style="123" customWidth="1"/>
    <col min="1011" max="1012" width="16.6640625" style="123" customWidth="1"/>
    <col min="1013" max="1013" width="17.5546875" style="123" customWidth="1"/>
    <col min="1014" max="1014" width="15.6640625" style="123" customWidth="1"/>
    <col min="1015" max="1015" width="17.5546875" style="123" customWidth="1"/>
    <col min="1016" max="1016" width="25.5546875" style="123" customWidth="1"/>
    <col min="1017" max="1017" width="16.88671875" style="123" customWidth="1"/>
    <col min="1018" max="1018" width="14.109375" style="123" customWidth="1"/>
    <col min="1019" max="1019" width="16.33203125" style="123" customWidth="1"/>
    <col min="1020" max="1020" width="15.5546875" style="123" customWidth="1"/>
    <col min="1021" max="1264" width="11.44140625" style="123"/>
    <col min="1265" max="1265" width="12.33203125" style="123" customWidth="1"/>
    <col min="1266" max="1266" width="43.5546875" style="123" customWidth="1"/>
    <col min="1267" max="1268" width="16.6640625" style="123" customWidth="1"/>
    <col min="1269" max="1269" width="17.5546875" style="123" customWidth="1"/>
    <col min="1270" max="1270" width="15.6640625" style="123" customWidth="1"/>
    <col min="1271" max="1271" width="17.5546875" style="123" customWidth="1"/>
    <col min="1272" max="1272" width="25.5546875" style="123" customWidth="1"/>
    <col min="1273" max="1273" width="16.88671875" style="123" customWidth="1"/>
    <col min="1274" max="1274" width="14.109375" style="123" customWidth="1"/>
    <col min="1275" max="1275" width="16.33203125" style="123" customWidth="1"/>
    <col min="1276" max="1276" width="15.5546875" style="123" customWidth="1"/>
    <col min="1277" max="1520" width="11.44140625" style="123"/>
    <col min="1521" max="1521" width="12.33203125" style="123" customWidth="1"/>
    <col min="1522" max="1522" width="43.5546875" style="123" customWidth="1"/>
    <col min="1523" max="1524" width="16.6640625" style="123" customWidth="1"/>
    <col min="1525" max="1525" width="17.5546875" style="123" customWidth="1"/>
    <col min="1526" max="1526" width="15.6640625" style="123" customWidth="1"/>
    <col min="1527" max="1527" width="17.5546875" style="123" customWidth="1"/>
    <col min="1528" max="1528" width="25.5546875" style="123" customWidth="1"/>
    <col min="1529" max="1529" width="16.88671875" style="123" customWidth="1"/>
    <col min="1530" max="1530" width="14.109375" style="123" customWidth="1"/>
    <col min="1531" max="1531" width="16.33203125" style="123" customWidth="1"/>
    <col min="1532" max="1532" width="15.5546875" style="123" customWidth="1"/>
    <col min="1533" max="1776" width="11.44140625" style="123"/>
    <col min="1777" max="1777" width="12.33203125" style="123" customWidth="1"/>
    <col min="1778" max="1778" width="43.5546875" style="123" customWidth="1"/>
    <col min="1779" max="1780" width="16.6640625" style="123" customWidth="1"/>
    <col min="1781" max="1781" width="17.5546875" style="123" customWidth="1"/>
    <col min="1782" max="1782" width="15.6640625" style="123" customWidth="1"/>
    <col min="1783" max="1783" width="17.5546875" style="123" customWidth="1"/>
    <col min="1784" max="1784" width="25.5546875" style="123" customWidth="1"/>
    <col min="1785" max="1785" width="16.88671875" style="123" customWidth="1"/>
    <col min="1786" max="1786" width="14.109375" style="123" customWidth="1"/>
    <col min="1787" max="1787" width="16.33203125" style="123" customWidth="1"/>
    <col min="1788" max="1788" width="15.5546875" style="123" customWidth="1"/>
    <col min="1789" max="2032" width="11.44140625" style="123"/>
    <col min="2033" max="2033" width="12.33203125" style="123" customWidth="1"/>
    <col min="2034" max="2034" width="43.5546875" style="123" customWidth="1"/>
    <col min="2035" max="2036" width="16.6640625" style="123" customWidth="1"/>
    <col min="2037" max="2037" width="17.5546875" style="123" customWidth="1"/>
    <col min="2038" max="2038" width="15.6640625" style="123" customWidth="1"/>
    <col min="2039" max="2039" width="17.5546875" style="123" customWidth="1"/>
    <col min="2040" max="2040" width="25.5546875" style="123" customWidth="1"/>
    <col min="2041" max="2041" width="16.88671875" style="123" customWidth="1"/>
    <col min="2042" max="2042" width="14.109375" style="123" customWidth="1"/>
    <col min="2043" max="2043" width="16.33203125" style="123" customWidth="1"/>
    <col min="2044" max="2044" width="15.5546875" style="123" customWidth="1"/>
    <col min="2045" max="2288" width="11.44140625" style="123"/>
    <col min="2289" max="2289" width="12.33203125" style="123" customWidth="1"/>
    <col min="2290" max="2290" width="43.5546875" style="123" customWidth="1"/>
    <col min="2291" max="2292" width="16.6640625" style="123" customWidth="1"/>
    <col min="2293" max="2293" width="17.5546875" style="123" customWidth="1"/>
    <col min="2294" max="2294" width="15.6640625" style="123" customWidth="1"/>
    <col min="2295" max="2295" width="17.5546875" style="123" customWidth="1"/>
    <col min="2296" max="2296" width="25.5546875" style="123" customWidth="1"/>
    <col min="2297" max="2297" width="16.88671875" style="123" customWidth="1"/>
    <col min="2298" max="2298" width="14.109375" style="123" customWidth="1"/>
    <col min="2299" max="2299" width="16.33203125" style="123" customWidth="1"/>
    <col min="2300" max="2300" width="15.5546875" style="123" customWidth="1"/>
    <col min="2301" max="2544" width="11.44140625" style="123"/>
    <col min="2545" max="2545" width="12.33203125" style="123" customWidth="1"/>
    <col min="2546" max="2546" width="43.5546875" style="123" customWidth="1"/>
    <col min="2547" max="2548" width="16.6640625" style="123" customWidth="1"/>
    <col min="2549" max="2549" width="17.5546875" style="123" customWidth="1"/>
    <col min="2550" max="2550" width="15.6640625" style="123" customWidth="1"/>
    <col min="2551" max="2551" width="17.5546875" style="123" customWidth="1"/>
    <col min="2552" max="2552" width="25.5546875" style="123" customWidth="1"/>
    <col min="2553" max="2553" width="16.88671875" style="123" customWidth="1"/>
    <col min="2554" max="2554" width="14.109375" style="123" customWidth="1"/>
    <col min="2555" max="2555" width="16.33203125" style="123" customWidth="1"/>
    <col min="2556" max="2556" width="15.5546875" style="123" customWidth="1"/>
    <col min="2557" max="2800" width="11.44140625" style="123"/>
    <col min="2801" max="2801" width="12.33203125" style="123" customWidth="1"/>
    <col min="2802" max="2802" width="43.5546875" style="123" customWidth="1"/>
    <col min="2803" max="2804" width="16.6640625" style="123" customWidth="1"/>
    <col min="2805" max="2805" width="17.5546875" style="123" customWidth="1"/>
    <col min="2806" max="2806" width="15.6640625" style="123" customWidth="1"/>
    <col min="2807" max="2807" width="17.5546875" style="123" customWidth="1"/>
    <col min="2808" max="2808" width="25.5546875" style="123" customWidth="1"/>
    <col min="2809" max="2809" width="16.88671875" style="123" customWidth="1"/>
    <col min="2810" max="2810" width="14.109375" style="123" customWidth="1"/>
    <col min="2811" max="2811" width="16.33203125" style="123" customWidth="1"/>
    <col min="2812" max="2812" width="15.5546875" style="123" customWidth="1"/>
    <col min="2813" max="3056" width="11.44140625" style="123"/>
    <col min="3057" max="3057" width="12.33203125" style="123" customWidth="1"/>
    <col min="3058" max="3058" width="43.5546875" style="123" customWidth="1"/>
    <col min="3059" max="3060" width="16.6640625" style="123" customWidth="1"/>
    <col min="3061" max="3061" width="17.5546875" style="123" customWidth="1"/>
    <col min="3062" max="3062" width="15.6640625" style="123" customWidth="1"/>
    <col min="3063" max="3063" width="17.5546875" style="123" customWidth="1"/>
    <col min="3064" max="3064" width="25.5546875" style="123" customWidth="1"/>
    <col min="3065" max="3065" width="16.88671875" style="123" customWidth="1"/>
    <col min="3066" max="3066" width="14.109375" style="123" customWidth="1"/>
    <col min="3067" max="3067" width="16.33203125" style="123" customWidth="1"/>
    <col min="3068" max="3068" width="15.5546875" style="123" customWidth="1"/>
    <col min="3069" max="3312" width="11.44140625" style="123"/>
    <col min="3313" max="3313" width="12.33203125" style="123" customWidth="1"/>
    <col min="3314" max="3314" width="43.5546875" style="123" customWidth="1"/>
    <col min="3315" max="3316" width="16.6640625" style="123" customWidth="1"/>
    <col min="3317" max="3317" width="17.5546875" style="123" customWidth="1"/>
    <col min="3318" max="3318" width="15.6640625" style="123" customWidth="1"/>
    <col min="3319" max="3319" width="17.5546875" style="123" customWidth="1"/>
    <col min="3320" max="3320" width="25.5546875" style="123" customWidth="1"/>
    <col min="3321" max="3321" width="16.88671875" style="123" customWidth="1"/>
    <col min="3322" max="3322" width="14.109375" style="123" customWidth="1"/>
    <col min="3323" max="3323" width="16.33203125" style="123" customWidth="1"/>
    <col min="3324" max="3324" width="15.5546875" style="123" customWidth="1"/>
    <col min="3325" max="3568" width="11.44140625" style="123"/>
    <col min="3569" max="3569" width="12.33203125" style="123" customWidth="1"/>
    <col min="3570" max="3570" width="43.5546875" style="123" customWidth="1"/>
    <col min="3571" max="3572" width="16.6640625" style="123" customWidth="1"/>
    <col min="3573" max="3573" width="17.5546875" style="123" customWidth="1"/>
    <col min="3574" max="3574" width="15.6640625" style="123" customWidth="1"/>
    <col min="3575" max="3575" width="17.5546875" style="123" customWidth="1"/>
    <col min="3576" max="3576" width="25.5546875" style="123" customWidth="1"/>
    <col min="3577" max="3577" width="16.88671875" style="123" customWidth="1"/>
    <col min="3578" max="3578" width="14.109375" style="123" customWidth="1"/>
    <col min="3579" max="3579" width="16.33203125" style="123" customWidth="1"/>
    <col min="3580" max="3580" width="15.5546875" style="123" customWidth="1"/>
    <col min="3581" max="3824" width="11.44140625" style="123"/>
    <col min="3825" max="3825" width="12.33203125" style="123" customWidth="1"/>
    <col min="3826" max="3826" width="43.5546875" style="123" customWidth="1"/>
    <col min="3827" max="3828" width="16.6640625" style="123" customWidth="1"/>
    <col min="3829" max="3829" width="17.5546875" style="123" customWidth="1"/>
    <col min="3830" max="3830" width="15.6640625" style="123" customWidth="1"/>
    <col min="3831" max="3831" width="17.5546875" style="123" customWidth="1"/>
    <col min="3832" max="3832" width="25.5546875" style="123" customWidth="1"/>
    <col min="3833" max="3833" width="16.88671875" style="123" customWidth="1"/>
    <col min="3834" max="3834" width="14.109375" style="123" customWidth="1"/>
    <col min="3835" max="3835" width="16.33203125" style="123" customWidth="1"/>
    <col min="3836" max="3836" width="15.5546875" style="123" customWidth="1"/>
    <col min="3837" max="4080" width="11.44140625" style="123"/>
    <col min="4081" max="4081" width="12.33203125" style="123" customWidth="1"/>
    <col min="4082" max="4082" width="43.5546875" style="123" customWidth="1"/>
    <col min="4083" max="4084" width="16.6640625" style="123" customWidth="1"/>
    <col min="4085" max="4085" width="17.5546875" style="123" customWidth="1"/>
    <col min="4086" max="4086" width="15.6640625" style="123" customWidth="1"/>
    <col min="4087" max="4087" width="17.5546875" style="123" customWidth="1"/>
    <col min="4088" max="4088" width="25.5546875" style="123" customWidth="1"/>
    <col min="4089" max="4089" width="16.88671875" style="123" customWidth="1"/>
    <col min="4090" max="4090" width="14.109375" style="123" customWidth="1"/>
    <col min="4091" max="4091" width="16.33203125" style="123" customWidth="1"/>
    <col min="4092" max="4092" width="15.5546875" style="123" customWidth="1"/>
    <col min="4093" max="4336" width="11.44140625" style="123"/>
    <col min="4337" max="4337" width="12.33203125" style="123" customWidth="1"/>
    <col min="4338" max="4338" width="43.5546875" style="123" customWidth="1"/>
    <col min="4339" max="4340" width="16.6640625" style="123" customWidth="1"/>
    <col min="4341" max="4341" width="17.5546875" style="123" customWidth="1"/>
    <col min="4342" max="4342" width="15.6640625" style="123" customWidth="1"/>
    <col min="4343" max="4343" width="17.5546875" style="123" customWidth="1"/>
    <col min="4344" max="4344" width="25.5546875" style="123" customWidth="1"/>
    <col min="4345" max="4345" width="16.88671875" style="123" customWidth="1"/>
    <col min="4346" max="4346" width="14.109375" style="123" customWidth="1"/>
    <col min="4347" max="4347" width="16.33203125" style="123" customWidth="1"/>
    <col min="4348" max="4348" width="15.5546875" style="123" customWidth="1"/>
    <col min="4349" max="4592" width="11.44140625" style="123"/>
    <col min="4593" max="4593" width="12.33203125" style="123" customWidth="1"/>
    <col min="4594" max="4594" width="43.5546875" style="123" customWidth="1"/>
    <col min="4595" max="4596" width="16.6640625" style="123" customWidth="1"/>
    <col min="4597" max="4597" width="17.5546875" style="123" customWidth="1"/>
    <col min="4598" max="4598" width="15.6640625" style="123" customWidth="1"/>
    <col min="4599" max="4599" width="17.5546875" style="123" customWidth="1"/>
    <col min="4600" max="4600" width="25.5546875" style="123" customWidth="1"/>
    <col min="4601" max="4601" width="16.88671875" style="123" customWidth="1"/>
    <col min="4602" max="4602" width="14.109375" style="123" customWidth="1"/>
    <col min="4603" max="4603" width="16.33203125" style="123" customWidth="1"/>
    <col min="4604" max="4604" width="15.5546875" style="123" customWidth="1"/>
    <col min="4605" max="4848" width="11.44140625" style="123"/>
    <col min="4849" max="4849" width="12.33203125" style="123" customWidth="1"/>
    <col min="4850" max="4850" width="43.5546875" style="123" customWidth="1"/>
    <col min="4851" max="4852" width="16.6640625" style="123" customWidth="1"/>
    <col min="4853" max="4853" width="17.5546875" style="123" customWidth="1"/>
    <col min="4854" max="4854" width="15.6640625" style="123" customWidth="1"/>
    <col min="4855" max="4855" width="17.5546875" style="123" customWidth="1"/>
    <col min="4856" max="4856" width="25.5546875" style="123" customWidth="1"/>
    <col min="4857" max="4857" width="16.88671875" style="123" customWidth="1"/>
    <col min="4858" max="4858" width="14.109375" style="123" customWidth="1"/>
    <col min="4859" max="4859" width="16.33203125" style="123" customWidth="1"/>
    <col min="4860" max="4860" width="15.5546875" style="123" customWidth="1"/>
    <col min="4861" max="5104" width="11.44140625" style="123"/>
    <col min="5105" max="5105" width="12.33203125" style="123" customWidth="1"/>
    <col min="5106" max="5106" width="43.5546875" style="123" customWidth="1"/>
    <col min="5107" max="5108" width="16.6640625" style="123" customWidth="1"/>
    <col min="5109" max="5109" width="17.5546875" style="123" customWidth="1"/>
    <col min="5110" max="5110" width="15.6640625" style="123" customWidth="1"/>
    <col min="5111" max="5111" width="17.5546875" style="123" customWidth="1"/>
    <col min="5112" max="5112" width="25.5546875" style="123" customWidth="1"/>
    <col min="5113" max="5113" width="16.88671875" style="123" customWidth="1"/>
    <col min="5114" max="5114" width="14.109375" style="123" customWidth="1"/>
    <col min="5115" max="5115" width="16.33203125" style="123" customWidth="1"/>
    <col min="5116" max="5116" width="15.5546875" style="123" customWidth="1"/>
    <col min="5117" max="5360" width="11.44140625" style="123"/>
    <col min="5361" max="5361" width="12.33203125" style="123" customWidth="1"/>
    <col min="5362" max="5362" width="43.5546875" style="123" customWidth="1"/>
    <col min="5363" max="5364" width="16.6640625" style="123" customWidth="1"/>
    <col min="5365" max="5365" width="17.5546875" style="123" customWidth="1"/>
    <col min="5366" max="5366" width="15.6640625" style="123" customWidth="1"/>
    <col min="5367" max="5367" width="17.5546875" style="123" customWidth="1"/>
    <col min="5368" max="5368" width="25.5546875" style="123" customWidth="1"/>
    <col min="5369" max="5369" width="16.88671875" style="123" customWidth="1"/>
    <col min="5370" max="5370" width="14.109375" style="123" customWidth="1"/>
    <col min="5371" max="5371" width="16.33203125" style="123" customWidth="1"/>
    <col min="5372" max="5372" width="15.5546875" style="123" customWidth="1"/>
    <col min="5373" max="5616" width="11.44140625" style="123"/>
    <col min="5617" max="5617" width="12.33203125" style="123" customWidth="1"/>
    <col min="5618" max="5618" width="43.5546875" style="123" customWidth="1"/>
    <col min="5619" max="5620" width="16.6640625" style="123" customWidth="1"/>
    <col min="5621" max="5621" width="17.5546875" style="123" customWidth="1"/>
    <col min="5622" max="5622" width="15.6640625" style="123" customWidth="1"/>
    <col min="5623" max="5623" width="17.5546875" style="123" customWidth="1"/>
    <col min="5624" max="5624" width="25.5546875" style="123" customWidth="1"/>
    <col min="5625" max="5625" width="16.88671875" style="123" customWidth="1"/>
    <col min="5626" max="5626" width="14.109375" style="123" customWidth="1"/>
    <col min="5627" max="5627" width="16.33203125" style="123" customWidth="1"/>
    <col min="5628" max="5628" width="15.5546875" style="123" customWidth="1"/>
    <col min="5629" max="5872" width="11.44140625" style="123"/>
    <col min="5873" max="5873" width="12.33203125" style="123" customWidth="1"/>
    <col min="5874" max="5874" width="43.5546875" style="123" customWidth="1"/>
    <col min="5875" max="5876" width="16.6640625" style="123" customWidth="1"/>
    <col min="5877" max="5877" width="17.5546875" style="123" customWidth="1"/>
    <col min="5878" max="5878" width="15.6640625" style="123" customWidth="1"/>
    <col min="5879" max="5879" width="17.5546875" style="123" customWidth="1"/>
    <col min="5880" max="5880" width="25.5546875" style="123" customWidth="1"/>
    <col min="5881" max="5881" width="16.88671875" style="123" customWidth="1"/>
    <col min="5882" max="5882" width="14.109375" style="123" customWidth="1"/>
    <col min="5883" max="5883" width="16.33203125" style="123" customWidth="1"/>
    <col min="5884" max="5884" width="15.5546875" style="123" customWidth="1"/>
    <col min="5885" max="6128" width="11.44140625" style="123"/>
    <col min="6129" max="6129" width="12.33203125" style="123" customWidth="1"/>
    <col min="6130" max="6130" width="43.5546875" style="123" customWidth="1"/>
    <col min="6131" max="6132" width="16.6640625" style="123" customWidth="1"/>
    <col min="6133" max="6133" width="17.5546875" style="123" customWidth="1"/>
    <col min="6134" max="6134" width="15.6640625" style="123" customWidth="1"/>
    <col min="6135" max="6135" width="17.5546875" style="123" customWidth="1"/>
    <col min="6136" max="6136" width="25.5546875" style="123" customWidth="1"/>
    <col min="6137" max="6137" width="16.88671875" style="123" customWidth="1"/>
    <col min="6138" max="6138" width="14.109375" style="123" customWidth="1"/>
    <col min="6139" max="6139" width="16.33203125" style="123" customWidth="1"/>
    <col min="6140" max="6140" width="15.5546875" style="123" customWidth="1"/>
    <col min="6141" max="6384" width="11.44140625" style="123"/>
    <col min="6385" max="6385" width="12.33203125" style="123" customWidth="1"/>
    <col min="6386" max="6386" width="43.5546875" style="123" customWidth="1"/>
    <col min="6387" max="6388" width="16.6640625" style="123" customWidth="1"/>
    <col min="6389" max="6389" width="17.5546875" style="123" customWidth="1"/>
    <col min="6390" max="6390" width="15.6640625" style="123" customWidth="1"/>
    <col min="6391" max="6391" width="17.5546875" style="123" customWidth="1"/>
    <col min="6392" max="6392" width="25.5546875" style="123" customWidth="1"/>
    <col min="6393" max="6393" width="16.88671875" style="123" customWidth="1"/>
    <col min="6394" max="6394" width="14.109375" style="123" customWidth="1"/>
    <col min="6395" max="6395" width="16.33203125" style="123" customWidth="1"/>
    <col min="6396" max="6396" width="15.5546875" style="123" customWidth="1"/>
    <col min="6397" max="6640" width="11.44140625" style="123"/>
    <col min="6641" max="6641" width="12.33203125" style="123" customWidth="1"/>
    <col min="6642" max="6642" width="43.5546875" style="123" customWidth="1"/>
    <col min="6643" max="6644" width="16.6640625" style="123" customWidth="1"/>
    <col min="6645" max="6645" width="17.5546875" style="123" customWidth="1"/>
    <col min="6646" max="6646" width="15.6640625" style="123" customWidth="1"/>
    <col min="6647" max="6647" width="17.5546875" style="123" customWidth="1"/>
    <col min="6648" max="6648" width="25.5546875" style="123" customWidth="1"/>
    <col min="6649" max="6649" width="16.88671875" style="123" customWidth="1"/>
    <col min="6650" max="6650" width="14.109375" style="123" customWidth="1"/>
    <col min="6651" max="6651" width="16.33203125" style="123" customWidth="1"/>
    <col min="6652" max="6652" width="15.5546875" style="123" customWidth="1"/>
    <col min="6653" max="6896" width="11.44140625" style="123"/>
    <col min="6897" max="6897" width="12.33203125" style="123" customWidth="1"/>
    <col min="6898" max="6898" width="43.5546875" style="123" customWidth="1"/>
    <col min="6899" max="6900" width="16.6640625" style="123" customWidth="1"/>
    <col min="6901" max="6901" width="17.5546875" style="123" customWidth="1"/>
    <col min="6902" max="6902" width="15.6640625" style="123" customWidth="1"/>
    <col min="6903" max="6903" width="17.5546875" style="123" customWidth="1"/>
    <col min="6904" max="6904" width="25.5546875" style="123" customWidth="1"/>
    <col min="6905" max="6905" width="16.88671875" style="123" customWidth="1"/>
    <col min="6906" max="6906" width="14.109375" style="123" customWidth="1"/>
    <col min="6907" max="6907" width="16.33203125" style="123" customWidth="1"/>
    <col min="6908" max="6908" width="15.5546875" style="123" customWidth="1"/>
    <col min="6909" max="7152" width="11.44140625" style="123"/>
    <col min="7153" max="7153" width="12.33203125" style="123" customWidth="1"/>
    <col min="7154" max="7154" width="43.5546875" style="123" customWidth="1"/>
    <col min="7155" max="7156" width="16.6640625" style="123" customWidth="1"/>
    <col min="7157" max="7157" width="17.5546875" style="123" customWidth="1"/>
    <col min="7158" max="7158" width="15.6640625" style="123" customWidth="1"/>
    <col min="7159" max="7159" width="17.5546875" style="123" customWidth="1"/>
    <col min="7160" max="7160" width="25.5546875" style="123" customWidth="1"/>
    <col min="7161" max="7161" width="16.88671875" style="123" customWidth="1"/>
    <col min="7162" max="7162" width="14.109375" style="123" customWidth="1"/>
    <col min="7163" max="7163" width="16.33203125" style="123" customWidth="1"/>
    <col min="7164" max="7164" width="15.5546875" style="123" customWidth="1"/>
    <col min="7165" max="7408" width="11.44140625" style="123"/>
    <col min="7409" max="7409" width="12.33203125" style="123" customWidth="1"/>
    <col min="7410" max="7410" width="43.5546875" style="123" customWidth="1"/>
    <col min="7411" max="7412" width="16.6640625" style="123" customWidth="1"/>
    <col min="7413" max="7413" width="17.5546875" style="123" customWidth="1"/>
    <col min="7414" max="7414" width="15.6640625" style="123" customWidth="1"/>
    <col min="7415" max="7415" width="17.5546875" style="123" customWidth="1"/>
    <col min="7416" max="7416" width="25.5546875" style="123" customWidth="1"/>
    <col min="7417" max="7417" width="16.88671875" style="123" customWidth="1"/>
    <col min="7418" max="7418" width="14.109375" style="123" customWidth="1"/>
    <col min="7419" max="7419" width="16.33203125" style="123" customWidth="1"/>
    <col min="7420" max="7420" width="15.5546875" style="123" customWidth="1"/>
    <col min="7421" max="7664" width="11.44140625" style="123"/>
    <col min="7665" max="7665" width="12.33203125" style="123" customWidth="1"/>
    <col min="7666" max="7666" width="43.5546875" style="123" customWidth="1"/>
    <col min="7667" max="7668" width="16.6640625" style="123" customWidth="1"/>
    <col min="7669" max="7669" width="17.5546875" style="123" customWidth="1"/>
    <col min="7670" max="7670" width="15.6640625" style="123" customWidth="1"/>
    <col min="7671" max="7671" width="17.5546875" style="123" customWidth="1"/>
    <col min="7672" max="7672" width="25.5546875" style="123" customWidth="1"/>
    <col min="7673" max="7673" width="16.88671875" style="123" customWidth="1"/>
    <col min="7674" max="7674" width="14.109375" style="123" customWidth="1"/>
    <col min="7675" max="7675" width="16.33203125" style="123" customWidth="1"/>
    <col min="7676" max="7676" width="15.5546875" style="123" customWidth="1"/>
    <col min="7677" max="7920" width="11.44140625" style="123"/>
    <col min="7921" max="7921" width="12.33203125" style="123" customWidth="1"/>
    <col min="7922" max="7922" width="43.5546875" style="123" customWidth="1"/>
    <col min="7923" max="7924" width="16.6640625" style="123" customWidth="1"/>
    <col min="7925" max="7925" width="17.5546875" style="123" customWidth="1"/>
    <col min="7926" max="7926" width="15.6640625" style="123" customWidth="1"/>
    <col min="7927" max="7927" width="17.5546875" style="123" customWidth="1"/>
    <col min="7928" max="7928" width="25.5546875" style="123" customWidth="1"/>
    <col min="7929" max="7929" width="16.88671875" style="123" customWidth="1"/>
    <col min="7930" max="7930" width="14.109375" style="123" customWidth="1"/>
    <col min="7931" max="7931" width="16.33203125" style="123" customWidth="1"/>
    <col min="7932" max="7932" width="15.5546875" style="123" customWidth="1"/>
    <col min="7933" max="8176" width="11.44140625" style="123"/>
    <col min="8177" max="8177" width="12.33203125" style="123" customWidth="1"/>
    <col min="8178" max="8178" width="43.5546875" style="123" customWidth="1"/>
    <col min="8179" max="8180" width="16.6640625" style="123" customWidth="1"/>
    <col min="8181" max="8181" width="17.5546875" style="123" customWidth="1"/>
    <col min="8182" max="8182" width="15.6640625" style="123" customWidth="1"/>
    <col min="8183" max="8183" width="17.5546875" style="123" customWidth="1"/>
    <col min="8184" max="8184" width="25.5546875" style="123" customWidth="1"/>
    <col min="8185" max="8185" width="16.88671875" style="123" customWidth="1"/>
    <col min="8186" max="8186" width="14.109375" style="123" customWidth="1"/>
    <col min="8187" max="8187" width="16.33203125" style="123" customWidth="1"/>
    <col min="8188" max="8188" width="15.5546875" style="123" customWidth="1"/>
    <col min="8189" max="8432" width="11.44140625" style="123"/>
    <col min="8433" max="8433" width="12.33203125" style="123" customWidth="1"/>
    <col min="8434" max="8434" width="43.5546875" style="123" customWidth="1"/>
    <col min="8435" max="8436" width="16.6640625" style="123" customWidth="1"/>
    <col min="8437" max="8437" width="17.5546875" style="123" customWidth="1"/>
    <col min="8438" max="8438" width="15.6640625" style="123" customWidth="1"/>
    <col min="8439" max="8439" width="17.5546875" style="123" customWidth="1"/>
    <col min="8440" max="8440" width="25.5546875" style="123" customWidth="1"/>
    <col min="8441" max="8441" width="16.88671875" style="123" customWidth="1"/>
    <col min="8442" max="8442" width="14.109375" style="123" customWidth="1"/>
    <col min="8443" max="8443" width="16.33203125" style="123" customWidth="1"/>
    <col min="8444" max="8444" width="15.5546875" style="123" customWidth="1"/>
    <col min="8445" max="8688" width="11.44140625" style="123"/>
    <col min="8689" max="8689" width="12.33203125" style="123" customWidth="1"/>
    <col min="8690" max="8690" width="43.5546875" style="123" customWidth="1"/>
    <col min="8691" max="8692" width="16.6640625" style="123" customWidth="1"/>
    <col min="8693" max="8693" width="17.5546875" style="123" customWidth="1"/>
    <col min="8694" max="8694" width="15.6640625" style="123" customWidth="1"/>
    <col min="8695" max="8695" width="17.5546875" style="123" customWidth="1"/>
    <col min="8696" max="8696" width="25.5546875" style="123" customWidth="1"/>
    <col min="8697" max="8697" width="16.88671875" style="123" customWidth="1"/>
    <col min="8698" max="8698" width="14.109375" style="123" customWidth="1"/>
    <col min="8699" max="8699" width="16.33203125" style="123" customWidth="1"/>
    <col min="8700" max="8700" width="15.5546875" style="123" customWidth="1"/>
    <col min="8701" max="8944" width="11.44140625" style="123"/>
    <col min="8945" max="8945" width="12.33203125" style="123" customWidth="1"/>
    <col min="8946" max="8946" width="43.5546875" style="123" customWidth="1"/>
    <col min="8947" max="8948" width="16.6640625" style="123" customWidth="1"/>
    <col min="8949" max="8949" width="17.5546875" style="123" customWidth="1"/>
    <col min="8950" max="8950" width="15.6640625" style="123" customWidth="1"/>
    <col min="8951" max="8951" width="17.5546875" style="123" customWidth="1"/>
    <col min="8952" max="8952" width="25.5546875" style="123" customWidth="1"/>
    <col min="8953" max="8953" width="16.88671875" style="123" customWidth="1"/>
    <col min="8954" max="8954" width="14.109375" style="123" customWidth="1"/>
    <col min="8955" max="8955" width="16.33203125" style="123" customWidth="1"/>
    <col min="8956" max="8956" width="15.5546875" style="123" customWidth="1"/>
    <col min="8957" max="9200" width="11.44140625" style="123"/>
    <col min="9201" max="9201" width="12.33203125" style="123" customWidth="1"/>
    <col min="9202" max="9202" width="43.5546875" style="123" customWidth="1"/>
    <col min="9203" max="9204" width="16.6640625" style="123" customWidth="1"/>
    <col min="9205" max="9205" width="17.5546875" style="123" customWidth="1"/>
    <col min="9206" max="9206" width="15.6640625" style="123" customWidth="1"/>
    <col min="9207" max="9207" width="17.5546875" style="123" customWidth="1"/>
    <col min="9208" max="9208" width="25.5546875" style="123" customWidth="1"/>
    <col min="9209" max="9209" width="16.88671875" style="123" customWidth="1"/>
    <col min="9210" max="9210" width="14.109375" style="123" customWidth="1"/>
    <col min="9211" max="9211" width="16.33203125" style="123" customWidth="1"/>
    <col min="9212" max="9212" width="15.5546875" style="123" customWidth="1"/>
    <col min="9213" max="9456" width="11.44140625" style="123"/>
    <col min="9457" max="9457" width="12.33203125" style="123" customWidth="1"/>
    <col min="9458" max="9458" width="43.5546875" style="123" customWidth="1"/>
    <col min="9459" max="9460" width="16.6640625" style="123" customWidth="1"/>
    <col min="9461" max="9461" width="17.5546875" style="123" customWidth="1"/>
    <col min="9462" max="9462" width="15.6640625" style="123" customWidth="1"/>
    <col min="9463" max="9463" width="17.5546875" style="123" customWidth="1"/>
    <col min="9464" max="9464" width="25.5546875" style="123" customWidth="1"/>
    <col min="9465" max="9465" width="16.88671875" style="123" customWidth="1"/>
    <col min="9466" max="9466" width="14.109375" style="123" customWidth="1"/>
    <col min="9467" max="9467" width="16.33203125" style="123" customWidth="1"/>
    <col min="9468" max="9468" width="15.5546875" style="123" customWidth="1"/>
    <col min="9469" max="9712" width="11.44140625" style="123"/>
    <col min="9713" max="9713" width="12.33203125" style="123" customWidth="1"/>
    <col min="9714" max="9714" width="43.5546875" style="123" customWidth="1"/>
    <col min="9715" max="9716" width="16.6640625" style="123" customWidth="1"/>
    <col min="9717" max="9717" width="17.5546875" style="123" customWidth="1"/>
    <col min="9718" max="9718" width="15.6640625" style="123" customWidth="1"/>
    <col min="9719" max="9719" width="17.5546875" style="123" customWidth="1"/>
    <col min="9720" max="9720" width="25.5546875" style="123" customWidth="1"/>
    <col min="9721" max="9721" width="16.88671875" style="123" customWidth="1"/>
    <col min="9722" max="9722" width="14.109375" style="123" customWidth="1"/>
    <col min="9723" max="9723" width="16.33203125" style="123" customWidth="1"/>
    <col min="9724" max="9724" width="15.5546875" style="123" customWidth="1"/>
    <col min="9725" max="9968" width="11.44140625" style="123"/>
    <col min="9969" max="9969" width="12.33203125" style="123" customWidth="1"/>
    <col min="9970" max="9970" width="43.5546875" style="123" customWidth="1"/>
    <col min="9971" max="9972" width="16.6640625" style="123" customWidth="1"/>
    <col min="9973" max="9973" width="17.5546875" style="123" customWidth="1"/>
    <col min="9974" max="9974" width="15.6640625" style="123" customWidth="1"/>
    <col min="9975" max="9975" width="17.5546875" style="123" customWidth="1"/>
    <col min="9976" max="9976" width="25.5546875" style="123" customWidth="1"/>
    <col min="9977" max="9977" width="16.88671875" style="123" customWidth="1"/>
    <col min="9978" max="9978" width="14.109375" style="123" customWidth="1"/>
    <col min="9979" max="9979" width="16.33203125" style="123" customWidth="1"/>
    <col min="9980" max="9980" width="15.5546875" style="123" customWidth="1"/>
    <col min="9981" max="10224" width="11.44140625" style="123"/>
    <col min="10225" max="10225" width="12.33203125" style="123" customWidth="1"/>
    <col min="10226" max="10226" width="43.5546875" style="123" customWidth="1"/>
    <col min="10227" max="10228" width="16.6640625" style="123" customWidth="1"/>
    <col min="10229" max="10229" width="17.5546875" style="123" customWidth="1"/>
    <col min="10230" max="10230" width="15.6640625" style="123" customWidth="1"/>
    <col min="10231" max="10231" width="17.5546875" style="123" customWidth="1"/>
    <col min="10232" max="10232" width="25.5546875" style="123" customWidth="1"/>
    <col min="10233" max="10233" width="16.88671875" style="123" customWidth="1"/>
    <col min="10234" max="10234" width="14.109375" style="123" customWidth="1"/>
    <col min="10235" max="10235" width="16.33203125" style="123" customWidth="1"/>
    <col min="10236" max="10236" width="15.5546875" style="123" customWidth="1"/>
    <col min="10237" max="10480" width="11.44140625" style="123"/>
    <col min="10481" max="10481" width="12.33203125" style="123" customWidth="1"/>
    <col min="10482" max="10482" width="43.5546875" style="123" customWidth="1"/>
    <col min="10483" max="10484" width="16.6640625" style="123" customWidth="1"/>
    <col min="10485" max="10485" width="17.5546875" style="123" customWidth="1"/>
    <col min="10486" max="10486" width="15.6640625" style="123" customWidth="1"/>
    <col min="10487" max="10487" width="17.5546875" style="123" customWidth="1"/>
    <col min="10488" max="10488" width="25.5546875" style="123" customWidth="1"/>
    <col min="10489" max="10489" width="16.88671875" style="123" customWidth="1"/>
    <col min="10490" max="10490" width="14.109375" style="123" customWidth="1"/>
    <col min="10491" max="10491" width="16.33203125" style="123" customWidth="1"/>
    <col min="10492" max="10492" width="15.5546875" style="123" customWidth="1"/>
    <col min="10493" max="10736" width="11.44140625" style="123"/>
    <col min="10737" max="10737" width="12.33203125" style="123" customWidth="1"/>
    <col min="10738" max="10738" width="43.5546875" style="123" customWidth="1"/>
    <col min="10739" max="10740" width="16.6640625" style="123" customWidth="1"/>
    <col min="10741" max="10741" width="17.5546875" style="123" customWidth="1"/>
    <col min="10742" max="10742" width="15.6640625" style="123" customWidth="1"/>
    <col min="10743" max="10743" width="17.5546875" style="123" customWidth="1"/>
    <col min="10744" max="10744" width="25.5546875" style="123" customWidth="1"/>
    <col min="10745" max="10745" width="16.88671875" style="123" customWidth="1"/>
    <col min="10746" max="10746" width="14.109375" style="123" customWidth="1"/>
    <col min="10747" max="10747" width="16.33203125" style="123" customWidth="1"/>
    <col min="10748" max="10748" width="15.5546875" style="123" customWidth="1"/>
    <col min="10749" max="10992" width="11.44140625" style="123"/>
    <col min="10993" max="10993" width="12.33203125" style="123" customWidth="1"/>
    <col min="10994" max="10994" width="43.5546875" style="123" customWidth="1"/>
    <col min="10995" max="10996" width="16.6640625" style="123" customWidth="1"/>
    <col min="10997" max="10997" width="17.5546875" style="123" customWidth="1"/>
    <col min="10998" max="10998" width="15.6640625" style="123" customWidth="1"/>
    <col min="10999" max="10999" width="17.5546875" style="123" customWidth="1"/>
    <col min="11000" max="11000" width="25.5546875" style="123" customWidth="1"/>
    <col min="11001" max="11001" width="16.88671875" style="123" customWidth="1"/>
    <col min="11002" max="11002" width="14.109375" style="123" customWidth="1"/>
    <col min="11003" max="11003" width="16.33203125" style="123" customWidth="1"/>
    <col min="11004" max="11004" width="15.5546875" style="123" customWidth="1"/>
    <col min="11005" max="11248" width="11.44140625" style="123"/>
    <col min="11249" max="11249" width="12.33203125" style="123" customWidth="1"/>
    <col min="11250" max="11250" width="43.5546875" style="123" customWidth="1"/>
    <col min="11251" max="11252" width="16.6640625" style="123" customWidth="1"/>
    <col min="11253" max="11253" width="17.5546875" style="123" customWidth="1"/>
    <col min="11254" max="11254" width="15.6640625" style="123" customWidth="1"/>
    <col min="11255" max="11255" width="17.5546875" style="123" customWidth="1"/>
    <col min="11256" max="11256" width="25.5546875" style="123" customWidth="1"/>
    <col min="11257" max="11257" width="16.88671875" style="123" customWidth="1"/>
    <col min="11258" max="11258" width="14.109375" style="123" customWidth="1"/>
    <col min="11259" max="11259" width="16.33203125" style="123" customWidth="1"/>
    <col min="11260" max="11260" width="15.5546875" style="123" customWidth="1"/>
    <col min="11261" max="11504" width="11.44140625" style="123"/>
    <col min="11505" max="11505" width="12.33203125" style="123" customWidth="1"/>
    <col min="11506" max="11506" width="43.5546875" style="123" customWidth="1"/>
    <col min="11507" max="11508" width="16.6640625" style="123" customWidth="1"/>
    <col min="11509" max="11509" width="17.5546875" style="123" customWidth="1"/>
    <col min="11510" max="11510" width="15.6640625" style="123" customWidth="1"/>
    <col min="11511" max="11511" width="17.5546875" style="123" customWidth="1"/>
    <col min="11512" max="11512" width="25.5546875" style="123" customWidth="1"/>
    <col min="11513" max="11513" width="16.88671875" style="123" customWidth="1"/>
    <col min="11514" max="11514" width="14.109375" style="123" customWidth="1"/>
    <col min="11515" max="11515" width="16.33203125" style="123" customWidth="1"/>
    <col min="11516" max="11516" width="15.5546875" style="123" customWidth="1"/>
    <col min="11517" max="11760" width="11.44140625" style="123"/>
    <col min="11761" max="11761" width="12.33203125" style="123" customWidth="1"/>
    <col min="11762" max="11762" width="43.5546875" style="123" customWidth="1"/>
    <col min="11763" max="11764" width="16.6640625" style="123" customWidth="1"/>
    <col min="11765" max="11765" width="17.5546875" style="123" customWidth="1"/>
    <col min="11766" max="11766" width="15.6640625" style="123" customWidth="1"/>
    <col min="11767" max="11767" width="17.5546875" style="123" customWidth="1"/>
    <col min="11768" max="11768" width="25.5546875" style="123" customWidth="1"/>
    <col min="11769" max="11769" width="16.88671875" style="123" customWidth="1"/>
    <col min="11770" max="11770" width="14.109375" style="123" customWidth="1"/>
    <col min="11771" max="11771" width="16.33203125" style="123" customWidth="1"/>
    <col min="11772" max="11772" width="15.5546875" style="123" customWidth="1"/>
    <col min="11773" max="12016" width="11.44140625" style="123"/>
    <col min="12017" max="12017" width="12.33203125" style="123" customWidth="1"/>
    <col min="12018" max="12018" width="43.5546875" style="123" customWidth="1"/>
    <col min="12019" max="12020" width="16.6640625" style="123" customWidth="1"/>
    <col min="12021" max="12021" width="17.5546875" style="123" customWidth="1"/>
    <col min="12022" max="12022" width="15.6640625" style="123" customWidth="1"/>
    <col min="12023" max="12023" width="17.5546875" style="123" customWidth="1"/>
    <col min="12024" max="12024" width="25.5546875" style="123" customWidth="1"/>
    <col min="12025" max="12025" width="16.88671875" style="123" customWidth="1"/>
    <col min="12026" max="12026" width="14.109375" style="123" customWidth="1"/>
    <col min="12027" max="12027" width="16.33203125" style="123" customWidth="1"/>
    <col min="12028" max="12028" width="15.5546875" style="123" customWidth="1"/>
    <col min="12029" max="12272" width="11.44140625" style="123"/>
    <col min="12273" max="12273" width="12.33203125" style="123" customWidth="1"/>
    <col min="12274" max="12274" width="43.5546875" style="123" customWidth="1"/>
    <col min="12275" max="12276" width="16.6640625" style="123" customWidth="1"/>
    <col min="12277" max="12277" width="17.5546875" style="123" customWidth="1"/>
    <col min="12278" max="12278" width="15.6640625" style="123" customWidth="1"/>
    <col min="12279" max="12279" width="17.5546875" style="123" customWidth="1"/>
    <col min="12280" max="12280" width="25.5546875" style="123" customWidth="1"/>
    <col min="12281" max="12281" width="16.88671875" style="123" customWidth="1"/>
    <col min="12282" max="12282" width="14.109375" style="123" customWidth="1"/>
    <col min="12283" max="12283" width="16.33203125" style="123" customWidth="1"/>
    <col min="12284" max="12284" width="15.5546875" style="123" customWidth="1"/>
    <col min="12285" max="12528" width="11.44140625" style="123"/>
    <col min="12529" max="12529" width="12.33203125" style="123" customWidth="1"/>
    <col min="12530" max="12530" width="43.5546875" style="123" customWidth="1"/>
    <col min="12531" max="12532" width="16.6640625" style="123" customWidth="1"/>
    <col min="12533" max="12533" width="17.5546875" style="123" customWidth="1"/>
    <col min="12534" max="12534" width="15.6640625" style="123" customWidth="1"/>
    <col min="12535" max="12535" width="17.5546875" style="123" customWidth="1"/>
    <col min="12536" max="12536" width="25.5546875" style="123" customWidth="1"/>
    <col min="12537" max="12537" width="16.88671875" style="123" customWidth="1"/>
    <col min="12538" max="12538" width="14.109375" style="123" customWidth="1"/>
    <col min="12539" max="12539" width="16.33203125" style="123" customWidth="1"/>
    <col min="12540" max="12540" width="15.5546875" style="123" customWidth="1"/>
    <col min="12541" max="12784" width="11.44140625" style="123"/>
    <col min="12785" max="12785" width="12.33203125" style="123" customWidth="1"/>
    <col min="12786" max="12786" width="43.5546875" style="123" customWidth="1"/>
    <col min="12787" max="12788" width="16.6640625" style="123" customWidth="1"/>
    <col min="12789" max="12789" width="17.5546875" style="123" customWidth="1"/>
    <col min="12790" max="12790" width="15.6640625" style="123" customWidth="1"/>
    <col min="12791" max="12791" width="17.5546875" style="123" customWidth="1"/>
    <col min="12792" max="12792" width="25.5546875" style="123" customWidth="1"/>
    <col min="12793" max="12793" width="16.88671875" style="123" customWidth="1"/>
    <col min="12794" max="12794" width="14.109375" style="123" customWidth="1"/>
    <col min="12795" max="12795" width="16.33203125" style="123" customWidth="1"/>
    <col min="12796" max="12796" width="15.5546875" style="123" customWidth="1"/>
    <col min="12797" max="13040" width="11.44140625" style="123"/>
    <col min="13041" max="13041" width="12.33203125" style="123" customWidth="1"/>
    <col min="13042" max="13042" width="43.5546875" style="123" customWidth="1"/>
    <col min="13043" max="13044" width="16.6640625" style="123" customWidth="1"/>
    <col min="13045" max="13045" width="17.5546875" style="123" customWidth="1"/>
    <col min="13046" max="13046" width="15.6640625" style="123" customWidth="1"/>
    <col min="13047" max="13047" width="17.5546875" style="123" customWidth="1"/>
    <col min="13048" max="13048" width="25.5546875" style="123" customWidth="1"/>
    <col min="13049" max="13049" width="16.88671875" style="123" customWidth="1"/>
    <col min="13050" max="13050" width="14.109375" style="123" customWidth="1"/>
    <col min="13051" max="13051" width="16.33203125" style="123" customWidth="1"/>
    <col min="13052" max="13052" width="15.5546875" style="123" customWidth="1"/>
    <col min="13053" max="13296" width="11.44140625" style="123"/>
    <col min="13297" max="13297" width="12.33203125" style="123" customWidth="1"/>
    <col min="13298" max="13298" width="43.5546875" style="123" customWidth="1"/>
    <col min="13299" max="13300" width="16.6640625" style="123" customWidth="1"/>
    <col min="13301" max="13301" width="17.5546875" style="123" customWidth="1"/>
    <col min="13302" max="13302" width="15.6640625" style="123" customWidth="1"/>
    <col min="13303" max="13303" width="17.5546875" style="123" customWidth="1"/>
    <col min="13304" max="13304" width="25.5546875" style="123" customWidth="1"/>
    <col min="13305" max="13305" width="16.88671875" style="123" customWidth="1"/>
    <col min="13306" max="13306" width="14.109375" style="123" customWidth="1"/>
    <col min="13307" max="13307" width="16.33203125" style="123" customWidth="1"/>
    <col min="13308" max="13308" width="15.5546875" style="123" customWidth="1"/>
    <col min="13309" max="13552" width="11.44140625" style="123"/>
    <col min="13553" max="13553" width="12.33203125" style="123" customWidth="1"/>
    <col min="13554" max="13554" width="43.5546875" style="123" customWidth="1"/>
    <col min="13555" max="13556" width="16.6640625" style="123" customWidth="1"/>
    <col min="13557" max="13557" width="17.5546875" style="123" customWidth="1"/>
    <col min="13558" max="13558" width="15.6640625" style="123" customWidth="1"/>
    <col min="13559" max="13559" width="17.5546875" style="123" customWidth="1"/>
    <col min="13560" max="13560" width="25.5546875" style="123" customWidth="1"/>
    <col min="13561" max="13561" width="16.88671875" style="123" customWidth="1"/>
    <col min="13562" max="13562" width="14.109375" style="123" customWidth="1"/>
    <col min="13563" max="13563" width="16.33203125" style="123" customWidth="1"/>
    <col min="13564" max="13564" width="15.5546875" style="123" customWidth="1"/>
    <col min="13565" max="13808" width="11.44140625" style="123"/>
    <col min="13809" max="13809" width="12.33203125" style="123" customWidth="1"/>
    <col min="13810" max="13810" width="43.5546875" style="123" customWidth="1"/>
    <col min="13811" max="13812" width="16.6640625" style="123" customWidth="1"/>
    <col min="13813" max="13813" width="17.5546875" style="123" customWidth="1"/>
    <col min="13814" max="13814" width="15.6640625" style="123" customWidth="1"/>
    <col min="13815" max="13815" width="17.5546875" style="123" customWidth="1"/>
    <col min="13816" max="13816" width="25.5546875" style="123" customWidth="1"/>
    <col min="13817" max="13817" width="16.88671875" style="123" customWidth="1"/>
    <col min="13818" max="13818" width="14.109375" style="123" customWidth="1"/>
    <col min="13819" max="13819" width="16.33203125" style="123" customWidth="1"/>
    <col min="13820" max="13820" width="15.5546875" style="123" customWidth="1"/>
    <col min="13821" max="14064" width="11.44140625" style="123"/>
    <col min="14065" max="14065" width="12.33203125" style="123" customWidth="1"/>
    <col min="14066" max="14066" width="43.5546875" style="123" customWidth="1"/>
    <col min="14067" max="14068" width="16.6640625" style="123" customWidth="1"/>
    <col min="14069" max="14069" width="17.5546875" style="123" customWidth="1"/>
    <col min="14070" max="14070" width="15.6640625" style="123" customWidth="1"/>
    <col min="14071" max="14071" width="17.5546875" style="123" customWidth="1"/>
    <col min="14072" max="14072" width="25.5546875" style="123" customWidth="1"/>
    <col min="14073" max="14073" width="16.88671875" style="123" customWidth="1"/>
    <col min="14074" max="14074" width="14.109375" style="123" customWidth="1"/>
    <col min="14075" max="14075" width="16.33203125" style="123" customWidth="1"/>
    <col min="14076" max="14076" width="15.5546875" style="123" customWidth="1"/>
    <col min="14077" max="14320" width="11.44140625" style="123"/>
    <col min="14321" max="14321" width="12.33203125" style="123" customWidth="1"/>
    <col min="14322" max="14322" width="43.5546875" style="123" customWidth="1"/>
    <col min="14323" max="14324" width="16.6640625" style="123" customWidth="1"/>
    <col min="14325" max="14325" width="17.5546875" style="123" customWidth="1"/>
    <col min="14326" max="14326" width="15.6640625" style="123" customWidth="1"/>
    <col min="14327" max="14327" width="17.5546875" style="123" customWidth="1"/>
    <col min="14328" max="14328" width="25.5546875" style="123" customWidth="1"/>
    <col min="14329" max="14329" width="16.88671875" style="123" customWidth="1"/>
    <col min="14330" max="14330" width="14.109375" style="123" customWidth="1"/>
    <col min="14331" max="14331" width="16.33203125" style="123" customWidth="1"/>
    <col min="14332" max="14332" width="15.5546875" style="123" customWidth="1"/>
    <col min="14333" max="14576" width="11.44140625" style="123"/>
    <col min="14577" max="14577" width="12.33203125" style="123" customWidth="1"/>
    <col min="14578" max="14578" width="43.5546875" style="123" customWidth="1"/>
    <col min="14579" max="14580" width="16.6640625" style="123" customWidth="1"/>
    <col min="14581" max="14581" width="17.5546875" style="123" customWidth="1"/>
    <col min="14582" max="14582" width="15.6640625" style="123" customWidth="1"/>
    <col min="14583" max="14583" width="17.5546875" style="123" customWidth="1"/>
    <col min="14584" max="14584" width="25.5546875" style="123" customWidth="1"/>
    <col min="14585" max="14585" width="16.88671875" style="123" customWidth="1"/>
    <col min="14586" max="14586" width="14.109375" style="123" customWidth="1"/>
    <col min="14587" max="14587" width="16.33203125" style="123" customWidth="1"/>
    <col min="14588" max="14588" width="15.5546875" style="123" customWidth="1"/>
    <col min="14589" max="14832" width="11.44140625" style="123"/>
    <col min="14833" max="14833" width="12.33203125" style="123" customWidth="1"/>
    <col min="14834" max="14834" width="43.5546875" style="123" customWidth="1"/>
    <col min="14835" max="14836" width="16.6640625" style="123" customWidth="1"/>
    <col min="14837" max="14837" width="17.5546875" style="123" customWidth="1"/>
    <col min="14838" max="14838" width="15.6640625" style="123" customWidth="1"/>
    <col min="14839" max="14839" width="17.5546875" style="123" customWidth="1"/>
    <col min="14840" max="14840" width="25.5546875" style="123" customWidth="1"/>
    <col min="14841" max="14841" width="16.88671875" style="123" customWidth="1"/>
    <col min="14842" max="14842" width="14.109375" style="123" customWidth="1"/>
    <col min="14843" max="14843" width="16.33203125" style="123" customWidth="1"/>
    <col min="14844" max="14844" width="15.5546875" style="123" customWidth="1"/>
    <col min="14845" max="15088" width="11.44140625" style="123"/>
    <col min="15089" max="15089" width="12.33203125" style="123" customWidth="1"/>
    <col min="15090" max="15090" width="43.5546875" style="123" customWidth="1"/>
    <col min="15091" max="15092" width="16.6640625" style="123" customWidth="1"/>
    <col min="15093" max="15093" width="17.5546875" style="123" customWidth="1"/>
    <col min="15094" max="15094" width="15.6640625" style="123" customWidth="1"/>
    <col min="15095" max="15095" width="17.5546875" style="123" customWidth="1"/>
    <col min="15096" max="15096" width="25.5546875" style="123" customWidth="1"/>
    <col min="15097" max="15097" width="16.88671875" style="123" customWidth="1"/>
    <col min="15098" max="15098" width="14.109375" style="123" customWidth="1"/>
    <col min="15099" max="15099" width="16.33203125" style="123" customWidth="1"/>
    <col min="15100" max="15100" width="15.5546875" style="123" customWidth="1"/>
    <col min="15101" max="15344" width="11.44140625" style="123"/>
    <col min="15345" max="15345" width="12.33203125" style="123" customWidth="1"/>
    <col min="15346" max="15346" width="43.5546875" style="123" customWidth="1"/>
    <col min="15347" max="15348" width="16.6640625" style="123" customWidth="1"/>
    <col min="15349" max="15349" width="17.5546875" style="123" customWidth="1"/>
    <col min="15350" max="15350" width="15.6640625" style="123" customWidth="1"/>
    <col min="15351" max="15351" width="17.5546875" style="123" customWidth="1"/>
    <col min="15352" max="15352" width="25.5546875" style="123" customWidth="1"/>
    <col min="15353" max="15353" width="16.88671875" style="123" customWidth="1"/>
    <col min="15354" max="15354" width="14.109375" style="123" customWidth="1"/>
    <col min="15355" max="15355" width="16.33203125" style="123" customWidth="1"/>
    <col min="15356" max="15356" width="15.5546875" style="123" customWidth="1"/>
    <col min="15357" max="15600" width="11.44140625" style="123"/>
    <col min="15601" max="15601" width="12.33203125" style="123" customWidth="1"/>
    <col min="15602" max="15602" width="43.5546875" style="123" customWidth="1"/>
    <col min="15603" max="15604" width="16.6640625" style="123" customWidth="1"/>
    <col min="15605" max="15605" width="17.5546875" style="123" customWidth="1"/>
    <col min="15606" max="15606" width="15.6640625" style="123" customWidth="1"/>
    <col min="15607" max="15607" width="17.5546875" style="123" customWidth="1"/>
    <col min="15608" max="15608" width="25.5546875" style="123" customWidth="1"/>
    <col min="15609" max="15609" width="16.88671875" style="123" customWidth="1"/>
    <col min="15610" max="15610" width="14.109375" style="123" customWidth="1"/>
    <col min="15611" max="15611" width="16.33203125" style="123" customWidth="1"/>
    <col min="15612" max="15612" width="15.5546875" style="123" customWidth="1"/>
    <col min="15613" max="15856" width="11.44140625" style="123"/>
    <col min="15857" max="15857" width="12.33203125" style="123" customWidth="1"/>
    <col min="15858" max="15858" width="43.5546875" style="123" customWidth="1"/>
    <col min="15859" max="15860" width="16.6640625" style="123" customWidth="1"/>
    <col min="15861" max="15861" width="17.5546875" style="123" customWidth="1"/>
    <col min="15862" max="15862" width="15.6640625" style="123" customWidth="1"/>
    <col min="15863" max="15863" width="17.5546875" style="123" customWidth="1"/>
    <col min="15864" max="15864" width="25.5546875" style="123" customWidth="1"/>
    <col min="15865" max="15865" width="16.88671875" style="123" customWidth="1"/>
    <col min="15866" max="15866" width="14.109375" style="123" customWidth="1"/>
    <col min="15867" max="15867" width="16.33203125" style="123" customWidth="1"/>
    <col min="15868" max="15868" width="15.5546875" style="123" customWidth="1"/>
    <col min="15869" max="16112" width="11.44140625" style="123"/>
    <col min="16113" max="16113" width="12.33203125" style="123" customWidth="1"/>
    <col min="16114" max="16114" width="43.5546875" style="123" customWidth="1"/>
    <col min="16115" max="16116" width="16.6640625" style="123" customWidth="1"/>
    <col min="16117" max="16117" width="17.5546875" style="123" customWidth="1"/>
    <col min="16118" max="16118" width="15.6640625" style="123" customWidth="1"/>
    <col min="16119" max="16119" width="17.5546875" style="123" customWidth="1"/>
    <col min="16120" max="16120" width="25.5546875" style="123" customWidth="1"/>
    <col min="16121" max="16121" width="16.88671875" style="123" customWidth="1"/>
    <col min="16122" max="16122" width="14.109375" style="123" customWidth="1"/>
    <col min="16123" max="16123" width="16.33203125" style="123" customWidth="1"/>
    <col min="16124" max="16124" width="15.5546875" style="123" customWidth="1"/>
    <col min="16125" max="16384" width="11.44140625" style="123"/>
  </cols>
  <sheetData>
    <row r="2" spans="1:14" ht="18" thickBot="1" x14ac:dyDescent="0.3">
      <c r="C2" s="3" t="s">
        <v>0</v>
      </c>
      <c r="D2" s="809" t="s">
        <v>1153</v>
      </c>
      <c r="E2" s="838"/>
      <c r="F2" s="127"/>
      <c r="G2" s="355"/>
      <c r="H2" s="356"/>
      <c r="I2" s="6"/>
      <c r="J2" s="470"/>
    </row>
    <row r="3" spans="1:14" ht="18" customHeight="1" thickBot="1" x14ac:dyDescent="0.3">
      <c r="C3" s="9" t="s">
        <v>2</v>
      </c>
      <c r="D3" s="810" t="s">
        <v>1207</v>
      </c>
      <c r="E3" s="839"/>
      <c r="F3" s="128"/>
      <c r="G3" s="357"/>
      <c r="H3" s="358"/>
      <c r="I3" s="12"/>
      <c r="J3" s="471"/>
      <c r="K3" s="811" t="s">
        <v>4</v>
      </c>
      <c r="L3" s="812"/>
      <c r="M3" s="812"/>
      <c r="N3" s="813"/>
    </row>
    <row r="4" spans="1:14" ht="15" customHeight="1" thickBot="1" x14ac:dyDescent="0.3">
      <c r="C4" s="814" t="s">
        <v>5</v>
      </c>
      <c r="D4" s="815"/>
      <c r="E4" s="833"/>
      <c r="F4" s="815"/>
      <c r="G4" s="815"/>
      <c r="H4" s="815"/>
      <c r="I4" s="816"/>
      <c r="J4" s="472"/>
      <c r="K4" s="817" t="s">
        <v>6</v>
      </c>
      <c r="L4" s="818"/>
      <c r="M4" s="817" t="s">
        <v>7</v>
      </c>
      <c r="N4" s="818"/>
    </row>
    <row r="5" spans="1:14" ht="27" thickBot="1" x14ac:dyDescent="0.3">
      <c r="A5" s="14" t="s">
        <v>8</v>
      </c>
      <c r="B5" s="14" t="s">
        <v>9</v>
      </c>
      <c r="C5" s="15" t="s">
        <v>10</v>
      </c>
      <c r="D5" s="16" t="s">
        <v>11</v>
      </c>
      <c r="E5" s="17" t="s">
        <v>12</v>
      </c>
      <c r="F5" s="16" t="s">
        <v>13</v>
      </c>
      <c r="G5" s="360" t="s">
        <v>14</v>
      </c>
      <c r="H5" s="361" t="s">
        <v>15</v>
      </c>
      <c r="I5" s="20" t="s">
        <v>16</v>
      </c>
      <c r="J5" s="473"/>
      <c r="K5" s="16" t="s">
        <v>17</v>
      </c>
      <c r="L5" s="21" t="s">
        <v>18</v>
      </c>
      <c r="M5" s="22" t="s">
        <v>19</v>
      </c>
      <c r="N5" s="23" t="s">
        <v>18</v>
      </c>
    </row>
    <row r="6" spans="1:14" ht="13.8" x14ac:dyDescent="0.25">
      <c r="A6" s="24"/>
      <c r="B6" s="24"/>
      <c r="C6" s="25" t="s">
        <v>20</v>
      </c>
      <c r="D6" s="26" t="s">
        <v>21</v>
      </c>
      <c r="E6" s="28"/>
      <c r="F6" s="129"/>
      <c r="G6" s="362">
        <v>1173259336</v>
      </c>
      <c r="H6" s="344">
        <f>+E6+F6+G6</f>
        <v>1173259336</v>
      </c>
      <c r="I6" s="30"/>
      <c r="J6" s="474"/>
      <c r="K6" s="130"/>
      <c r="L6" s="131"/>
      <c r="M6" s="132"/>
      <c r="N6" s="46"/>
    </row>
    <row r="7" spans="1:14" ht="13.8" x14ac:dyDescent="0.25">
      <c r="A7" s="24"/>
      <c r="B7" s="24"/>
      <c r="C7" s="34" t="s">
        <v>22</v>
      </c>
      <c r="D7" s="35" t="s">
        <v>23</v>
      </c>
      <c r="E7" s="37"/>
      <c r="F7" s="133"/>
      <c r="G7" s="363">
        <v>32000000</v>
      </c>
      <c r="H7" s="349">
        <f t="shared" ref="H7:H70" si="0">+E7+F7+G7</f>
        <v>32000000</v>
      </c>
      <c r="I7" s="39"/>
      <c r="J7" s="475"/>
      <c r="K7" s="134"/>
      <c r="L7" s="135"/>
      <c r="M7" s="136"/>
      <c r="N7" s="46"/>
    </row>
    <row r="8" spans="1:14" ht="13.8" x14ac:dyDescent="0.25">
      <c r="A8" s="24"/>
      <c r="B8" s="24"/>
      <c r="C8" s="34" t="s">
        <v>24</v>
      </c>
      <c r="D8" s="35" t="s">
        <v>25</v>
      </c>
      <c r="E8" s="36"/>
      <c r="F8" s="133"/>
      <c r="G8" s="363">
        <v>10100000</v>
      </c>
      <c r="H8" s="349">
        <f t="shared" si="0"/>
        <v>10100000</v>
      </c>
      <c r="I8" s="39"/>
      <c r="J8" s="475"/>
      <c r="K8" s="134"/>
      <c r="L8" s="135"/>
      <c r="M8" s="136"/>
      <c r="N8" s="46"/>
    </row>
    <row r="9" spans="1:14" ht="13.8" x14ac:dyDescent="0.25">
      <c r="A9" s="24"/>
      <c r="B9" s="24"/>
      <c r="C9" s="34" t="s">
        <v>26</v>
      </c>
      <c r="D9" s="35" t="s">
        <v>27</v>
      </c>
      <c r="E9" s="36"/>
      <c r="F9" s="133"/>
      <c r="G9" s="363">
        <v>320900000</v>
      </c>
      <c r="H9" s="349">
        <f t="shared" si="0"/>
        <v>320900000</v>
      </c>
      <c r="I9" s="39"/>
      <c r="J9" s="475"/>
      <c r="K9" s="134"/>
      <c r="L9" s="135"/>
      <c r="M9" s="136"/>
      <c r="N9" s="46"/>
    </row>
    <row r="10" spans="1:14" ht="13.8" x14ac:dyDescent="0.25">
      <c r="A10" s="24"/>
      <c r="B10" s="24"/>
      <c r="C10" s="34" t="s">
        <v>28</v>
      </c>
      <c r="D10" s="35" t="s">
        <v>29</v>
      </c>
      <c r="E10" s="36"/>
      <c r="F10" s="133"/>
      <c r="G10" s="363">
        <v>82727670</v>
      </c>
      <c r="H10" s="349">
        <f t="shared" si="0"/>
        <v>82727670</v>
      </c>
      <c r="I10" s="39"/>
      <c r="J10" s="475"/>
      <c r="K10" s="134"/>
      <c r="L10" s="135"/>
      <c r="M10" s="136"/>
      <c r="N10" s="46"/>
    </row>
    <row r="11" spans="1:14" ht="13.8" x14ac:dyDescent="0.25">
      <c r="A11" s="24"/>
      <c r="B11" s="24"/>
      <c r="C11" s="34" t="s">
        <v>30</v>
      </c>
      <c r="D11" s="35" t="s">
        <v>31</v>
      </c>
      <c r="E11" s="36"/>
      <c r="F11" s="133"/>
      <c r="G11" s="363">
        <v>158460001</v>
      </c>
      <c r="H11" s="349">
        <f t="shared" si="0"/>
        <v>158460001</v>
      </c>
      <c r="I11" s="39"/>
      <c r="J11" s="475"/>
      <c r="K11" s="134"/>
      <c r="L11" s="135"/>
      <c r="M11" s="136"/>
      <c r="N11" s="46"/>
    </row>
    <row r="12" spans="1:14" ht="13.8" x14ac:dyDescent="0.25">
      <c r="A12" s="24"/>
      <c r="B12" s="24"/>
      <c r="C12" s="34" t="s">
        <v>32</v>
      </c>
      <c r="D12" s="35" t="s">
        <v>33</v>
      </c>
      <c r="E12" s="36"/>
      <c r="F12" s="133"/>
      <c r="G12" s="363">
        <v>188230722</v>
      </c>
      <c r="H12" s="349">
        <f t="shared" si="0"/>
        <v>188230722</v>
      </c>
      <c r="I12" s="39"/>
      <c r="J12" s="475"/>
      <c r="K12" s="134"/>
      <c r="L12" s="135"/>
      <c r="M12" s="136"/>
      <c r="N12" s="46"/>
    </row>
    <row r="13" spans="1:14" ht="13.8" x14ac:dyDescent="0.25">
      <c r="A13" s="24"/>
      <c r="B13" s="24"/>
      <c r="C13" s="34" t="s">
        <v>34</v>
      </c>
      <c r="D13" s="35" t="s">
        <v>35</v>
      </c>
      <c r="E13" s="36"/>
      <c r="F13" s="133"/>
      <c r="G13" s="363">
        <v>93700000</v>
      </c>
      <c r="H13" s="349">
        <f t="shared" si="0"/>
        <v>93700000</v>
      </c>
      <c r="I13" s="39"/>
      <c r="J13" s="475"/>
      <c r="K13" s="134"/>
      <c r="L13" s="135"/>
      <c r="M13" s="136"/>
      <c r="N13" s="46"/>
    </row>
    <row r="14" spans="1:14" ht="66" x14ac:dyDescent="0.25">
      <c r="A14" s="24"/>
      <c r="B14" s="24"/>
      <c r="C14" s="34" t="s">
        <v>36</v>
      </c>
      <c r="D14" s="40" t="s">
        <v>37</v>
      </c>
      <c r="E14" s="41"/>
      <c r="F14" s="137"/>
      <c r="G14" s="363">
        <v>175834890</v>
      </c>
      <c r="H14" s="349">
        <f t="shared" si="0"/>
        <v>175834890</v>
      </c>
      <c r="I14" s="39" t="s">
        <v>1208</v>
      </c>
      <c r="J14" s="475"/>
      <c r="K14" s="134"/>
      <c r="L14" s="135"/>
      <c r="M14" s="136"/>
      <c r="N14" s="46"/>
    </row>
    <row r="15" spans="1:14" ht="39.6" x14ac:dyDescent="0.25">
      <c r="A15" s="24"/>
      <c r="B15" s="24"/>
      <c r="C15" s="34" t="s">
        <v>39</v>
      </c>
      <c r="D15" s="43" t="s">
        <v>40</v>
      </c>
      <c r="E15" s="44"/>
      <c r="F15" s="138"/>
      <c r="G15" s="363">
        <v>9504589</v>
      </c>
      <c r="H15" s="349">
        <f t="shared" si="0"/>
        <v>9504589</v>
      </c>
      <c r="I15" s="39" t="s">
        <v>1209</v>
      </c>
      <c r="J15" s="475"/>
      <c r="K15" s="134"/>
      <c r="L15" s="135"/>
      <c r="M15" s="136"/>
      <c r="N15" s="46"/>
    </row>
    <row r="16" spans="1:14" ht="66" x14ac:dyDescent="0.25">
      <c r="A16" s="24"/>
      <c r="B16" s="24"/>
      <c r="C16" s="34" t="s">
        <v>42</v>
      </c>
      <c r="D16" s="40" t="s">
        <v>43</v>
      </c>
      <c r="E16" s="41"/>
      <c r="F16" s="137"/>
      <c r="G16" s="363">
        <v>103029741</v>
      </c>
      <c r="H16" s="349">
        <f t="shared" si="0"/>
        <v>103029741</v>
      </c>
      <c r="I16" s="39" t="s">
        <v>1210</v>
      </c>
      <c r="J16" s="475"/>
      <c r="K16" s="134"/>
      <c r="L16" s="135"/>
      <c r="M16" s="136"/>
      <c r="N16" s="46"/>
    </row>
    <row r="17" spans="1:14" ht="52.8" x14ac:dyDescent="0.25">
      <c r="A17" s="24"/>
      <c r="B17" s="24"/>
      <c r="C17" s="34" t="s">
        <v>45</v>
      </c>
      <c r="D17" s="40" t="s">
        <v>46</v>
      </c>
      <c r="E17" s="41"/>
      <c r="F17" s="137"/>
      <c r="G17" s="363">
        <v>57027532</v>
      </c>
      <c r="H17" s="349">
        <f t="shared" si="0"/>
        <v>57027532</v>
      </c>
      <c r="I17" s="39" t="s">
        <v>1211</v>
      </c>
      <c r="J17" s="475"/>
      <c r="K17" s="134"/>
      <c r="L17" s="135"/>
      <c r="M17" s="136"/>
      <c r="N17" s="46"/>
    </row>
    <row r="18" spans="1:14" ht="52.8" x14ac:dyDescent="0.25">
      <c r="A18" s="24"/>
      <c r="B18" s="24"/>
      <c r="C18" s="34" t="s">
        <v>48</v>
      </c>
      <c r="D18" s="40" t="s">
        <v>49</v>
      </c>
      <c r="E18" s="41"/>
      <c r="F18" s="137"/>
      <c r="G18" s="363">
        <v>28513766</v>
      </c>
      <c r="H18" s="349">
        <f t="shared" si="0"/>
        <v>28513766</v>
      </c>
      <c r="I18" s="42" t="s">
        <v>1212</v>
      </c>
      <c r="J18" s="476"/>
      <c r="K18" s="134"/>
      <c r="L18" s="135"/>
      <c r="M18" s="136"/>
      <c r="N18" s="46"/>
    </row>
    <row r="19" spans="1:14" ht="52.8" x14ac:dyDescent="0.25">
      <c r="A19" s="24"/>
      <c r="B19" s="24"/>
      <c r="C19" s="34" t="s">
        <v>51</v>
      </c>
      <c r="D19" s="40" t="s">
        <v>52</v>
      </c>
      <c r="E19" s="41"/>
      <c r="F19" s="137"/>
      <c r="G19" s="363">
        <v>10000000</v>
      </c>
      <c r="H19" s="349">
        <f t="shared" si="0"/>
        <v>10000000</v>
      </c>
      <c r="I19" s="39" t="s">
        <v>1213</v>
      </c>
      <c r="J19" s="475"/>
      <c r="K19" s="134"/>
      <c r="L19" s="135"/>
      <c r="M19" s="136"/>
      <c r="N19" s="46"/>
    </row>
    <row r="20" spans="1:14" ht="13.8" hidden="1" x14ac:dyDescent="0.25">
      <c r="A20" s="2">
        <v>1</v>
      </c>
      <c r="B20" s="45" t="s">
        <v>54</v>
      </c>
      <c r="C20" s="34" t="s">
        <v>55</v>
      </c>
      <c r="D20" s="46" t="s">
        <v>56</v>
      </c>
      <c r="E20" s="139"/>
      <c r="F20" s="139"/>
      <c r="G20" s="477"/>
      <c r="H20" s="349">
        <f t="shared" si="0"/>
        <v>0</v>
      </c>
      <c r="I20" s="49"/>
      <c r="J20" s="49"/>
      <c r="K20" s="31"/>
      <c r="L20" s="140"/>
      <c r="M20" s="141" t="s">
        <v>57</v>
      </c>
      <c r="N20" s="46"/>
    </row>
    <row r="21" spans="1:14" ht="13.8" hidden="1" x14ac:dyDescent="0.25">
      <c r="A21" s="2">
        <v>1</v>
      </c>
      <c r="B21" s="45" t="s">
        <v>54</v>
      </c>
      <c r="C21" s="34" t="s">
        <v>58</v>
      </c>
      <c r="D21" s="46" t="s">
        <v>59</v>
      </c>
      <c r="E21" s="142"/>
      <c r="F21" s="142"/>
      <c r="G21" s="477"/>
      <c r="H21" s="349">
        <f t="shared" si="0"/>
        <v>0</v>
      </c>
      <c r="I21" s="49"/>
      <c r="J21" s="49"/>
      <c r="K21" s="31"/>
      <c r="L21" s="140"/>
      <c r="M21" s="141" t="s">
        <v>57</v>
      </c>
      <c r="N21" s="46"/>
    </row>
    <row r="22" spans="1:14" ht="45.6" x14ac:dyDescent="0.25">
      <c r="A22" s="2">
        <v>1</v>
      </c>
      <c r="B22" s="45" t="s">
        <v>54</v>
      </c>
      <c r="C22" s="34" t="s">
        <v>60</v>
      </c>
      <c r="D22" s="46" t="s">
        <v>61</v>
      </c>
      <c r="E22" s="47">
        <v>24460508</v>
      </c>
      <c r="F22" s="142"/>
      <c r="G22" s="366"/>
      <c r="H22" s="349">
        <f>+E22+F22+G22</f>
        <v>24460508</v>
      </c>
      <c r="I22" s="144" t="s">
        <v>1214</v>
      </c>
      <c r="J22" s="478" t="s">
        <v>998</v>
      </c>
      <c r="K22" s="31"/>
      <c r="L22" s="140"/>
      <c r="M22" s="46" t="s">
        <v>1215</v>
      </c>
      <c r="N22" s="46" t="s">
        <v>1216</v>
      </c>
    </row>
    <row r="23" spans="1:14" ht="13.8" hidden="1" x14ac:dyDescent="0.25">
      <c r="A23" s="2">
        <v>1</v>
      </c>
      <c r="B23" s="45" t="s">
        <v>54</v>
      </c>
      <c r="C23" s="34" t="s">
        <v>64</v>
      </c>
      <c r="D23" s="46" t="s">
        <v>65</v>
      </c>
      <c r="E23" s="142"/>
      <c r="F23" s="142"/>
      <c r="G23" s="366"/>
      <c r="H23" s="349">
        <f t="shared" si="0"/>
        <v>0</v>
      </c>
      <c r="I23" s="49"/>
      <c r="J23" s="49"/>
      <c r="K23" s="31"/>
      <c r="L23" s="140"/>
      <c r="M23" s="141" t="s">
        <v>57</v>
      </c>
      <c r="N23" s="46"/>
    </row>
    <row r="24" spans="1:14" ht="13.8" hidden="1" x14ac:dyDescent="0.25">
      <c r="A24" s="2">
        <v>1</v>
      </c>
      <c r="B24" s="45" t="s">
        <v>54</v>
      </c>
      <c r="C24" s="34" t="s">
        <v>66</v>
      </c>
      <c r="D24" s="46" t="s">
        <v>67</v>
      </c>
      <c r="E24" s="142"/>
      <c r="F24" s="142"/>
      <c r="G24" s="366"/>
      <c r="H24" s="349">
        <f t="shared" si="0"/>
        <v>0</v>
      </c>
      <c r="I24" s="49"/>
      <c r="J24" s="49"/>
      <c r="K24" s="31"/>
      <c r="L24" s="140"/>
      <c r="M24" s="141" t="s">
        <v>57</v>
      </c>
      <c r="N24" s="46"/>
    </row>
    <row r="25" spans="1:14" ht="13.8" x14ac:dyDescent="0.25">
      <c r="A25" s="2">
        <v>1</v>
      </c>
      <c r="B25" s="45" t="s">
        <v>68</v>
      </c>
      <c r="C25" s="34" t="s">
        <v>69</v>
      </c>
      <c r="D25" s="46" t="s">
        <v>70</v>
      </c>
      <c r="E25" s="47"/>
      <c r="F25" s="142"/>
      <c r="G25" s="477">
        <v>12600000</v>
      </c>
      <c r="H25" s="349">
        <f t="shared" si="0"/>
        <v>12600000</v>
      </c>
      <c r="I25" s="49"/>
      <c r="J25" s="479"/>
      <c r="K25" s="31"/>
      <c r="L25" s="140"/>
      <c r="M25" s="143"/>
      <c r="N25" s="46"/>
    </row>
    <row r="26" spans="1:14" ht="13.8" x14ac:dyDescent="0.25">
      <c r="A26" s="2">
        <v>1</v>
      </c>
      <c r="B26" s="45" t="s">
        <v>68</v>
      </c>
      <c r="C26" s="34" t="s">
        <v>71</v>
      </c>
      <c r="D26" s="46" t="s">
        <v>72</v>
      </c>
      <c r="E26" s="47"/>
      <c r="F26" s="142"/>
      <c r="G26" s="366">
        <v>13000000</v>
      </c>
      <c r="H26" s="349">
        <f t="shared" si="0"/>
        <v>13000000</v>
      </c>
      <c r="I26" s="49"/>
      <c r="J26" s="479"/>
      <c r="K26" s="31"/>
      <c r="L26" s="140"/>
      <c r="M26" s="143"/>
      <c r="N26" s="46"/>
    </row>
    <row r="27" spans="1:14" ht="13.8" x14ac:dyDescent="0.25">
      <c r="A27" s="2">
        <v>1</v>
      </c>
      <c r="B27" s="45" t="s">
        <v>68</v>
      </c>
      <c r="C27" s="34" t="s">
        <v>73</v>
      </c>
      <c r="D27" s="46" t="s">
        <v>74</v>
      </c>
      <c r="E27" s="47"/>
      <c r="F27" s="142"/>
      <c r="G27" s="366">
        <v>480000</v>
      </c>
      <c r="H27" s="349">
        <f t="shared" si="0"/>
        <v>480000</v>
      </c>
      <c r="I27" s="49"/>
      <c r="J27" s="479"/>
      <c r="K27" s="31"/>
      <c r="L27" s="140"/>
      <c r="M27" s="143"/>
      <c r="N27" s="46"/>
    </row>
    <row r="28" spans="1:14" ht="13.8" x14ac:dyDescent="0.25">
      <c r="A28" s="2">
        <v>1</v>
      </c>
      <c r="B28" s="45" t="s">
        <v>68</v>
      </c>
      <c r="C28" s="34" t="s">
        <v>75</v>
      </c>
      <c r="D28" s="46" t="s">
        <v>76</v>
      </c>
      <c r="E28" s="480"/>
      <c r="F28" s="142"/>
      <c r="G28" s="481">
        <v>16000000</v>
      </c>
      <c r="H28" s="349">
        <f t="shared" si="0"/>
        <v>16000000</v>
      </c>
      <c r="I28" s="49"/>
      <c r="J28" s="479"/>
      <c r="K28" s="31"/>
      <c r="L28" s="140"/>
      <c r="M28" s="143"/>
      <c r="N28" s="46"/>
    </row>
    <row r="29" spans="1:14" ht="13.8" hidden="1" x14ac:dyDescent="0.25">
      <c r="A29" s="2">
        <v>1</v>
      </c>
      <c r="B29" s="45" t="s">
        <v>68</v>
      </c>
      <c r="C29" s="34" t="s">
        <v>79</v>
      </c>
      <c r="D29" s="46" t="s">
        <v>80</v>
      </c>
      <c r="E29" s="142"/>
      <c r="F29" s="142"/>
      <c r="G29" s="366"/>
      <c r="H29" s="349">
        <f t="shared" si="0"/>
        <v>0</v>
      </c>
      <c r="I29" s="49"/>
      <c r="J29" s="49"/>
      <c r="K29" s="31"/>
      <c r="L29" s="140"/>
      <c r="M29" s="143"/>
      <c r="N29" s="46"/>
    </row>
    <row r="30" spans="1:14" ht="13.8" x14ac:dyDescent="0.25">
      <c r="A30" s="2">
        <v>1</v>
      </c>
      <c r="B30" s="45" t="s">
        <v>83</v>
      </c>
      <c r="C30" s="34" t="s">
        <v>84</v>
      </c>
      <c r="D30" s="50" t="s">
        <v>85</v>
      </c>
      <c r="E30" s="51"/>
      <c r="F30" s="145"/>
      <c r="G30" s="366">
        <v>500000</v>
      </c>
      <c r="H30" s="349">
        <f t="shared" si="0"/>
        <v>500000</v>
      </c>
      <c r="I30" s="52"/>
      <c r="J30" s="482"/>
      <c r="K30" s="31"/>
      <c r="L30" s="140"/>
      <c r="M30" s="141"/>
      <c r="N30" s="46"/>
    </row>
    <row r="31" spans="1:14" ht="13.8" x14ac:dyDescent="0.25">
      <c r="A31" s="2">
        <v>1</v>
      </c>
      <c r="B31" s="45" t="s">
        <v>83</v>
      </c>
      <c r="C31" s="34" t="s">
        <v>90</v>
      </c>
      <c r="D31" s="50" t="s">
        <v>91</v>
      </c>
      <c r="E31" s="51"/>
      <c r="F31" s="145"/>
      <c r="G31" s="366">
        <v>700000</v>
      </c>
      <c r="H31" s="349">
        <f t="shared" si="0"/>
        <v>700000</v>
      </c>
      <c r="I31" s="52"/>
      <c r="J31" s="482"/>
      <c r="K31" s="31"/>
      <c r="L31" s="140"/>
      <c r="M31" s="143"/>
      <c r="N31" s="46"/>
    </row>
    <row r="32" spans="1:14" ht="13.8" x14ac:dyDescent="0.25">
      <c r="A32" s="2">
        <v>1</v>
      </c>
      <c r="B32" s="45" t="s">
        <v>83</v>
      </c>
      <c r="C32" s="34" t="s">
        <v>93</v>
      </c>
      <c r="D32" s="50" t="s">
        <v>94</v>
      </c>
      <c r="E32" s="51"/>
      <c r="F32" s="145"/>
      <c r="G32" s="366">
        <v>400000</v>
      </c>
      <c r="H32" s="349">
        <f t="shared" si="0"/>
        <v>400000</v>
      </c>
      <c r="I32" s="52"/>
      <c r="J32" s="482"/>
      <c r="K32" s="31"/>
      <c r="L32" s="140"/>
      <c r="M32" s="143"/>
      <c r="N32" s="46"/>
    </row>
    <row r="33" spans="1:14" ht="13.8" x14ac:dyDescent="0.25">
      <c r="A33" s="2">
        <v>1</v>
      </c>
      <c r="B33" s="45" t="s">
        <v>83</v>
      </c>
      <c r="C33" s="34" t="s">
        <v>96</v>
      </c>
      <c r="D33" s="50" t="s">
        <v>97</v>
      </c>
      <c r="E33" s="51"/>
      <c r="F33" s="145"/>
      <c r="G33" s="366">
        <v>7000000</v>
      </c>
      <c r="H33" s="349">
        <f t="shared" si="0"/>
        <v>7000000</v>
      </c>
      <c r="I33" s="53"/>
      <c r="J33" s="483"/>
      <c r="K33" s="31"/>
      <c r="L33" s="140"/>
      <c r="M33" s="143" t="s">
        <v>1217</v>
      </c>
      <c r="N33" s="46" t="s">
        <v>1218</v>
      </c>
    </row>
    <row r="34" spans="1:14" ht="13.8" hidden="1" x14ac:dyDescent="0.25">
      <c r="A34" s="2">
        <v>1</v>
      </c>
      <c r="B34" s="45" t="s">
        <v>83</v>
      </c>
      <c r="C34" s="34" t="s">
        <v>98</v>
      </c>
      <c r="D34" s="50" t="s">
        <v>99</v>
      </c>
      <c r="E34" s="145"/>
      <c r="F34" s="145"/>
      <c r="G34" s="366"/>
      <c r="H34" s="349">
        <f t="shared" si="0"/>
        <v>0</v>
      </c>
      <c r="I34" s="53"/>
      <c r="J34" s="53"/>
      <c r="K34" s="31"/>
      <c r="L34" s="140"/>
      <c r="M34" s="143"/>
      <c r="N34" s="46"/>
    </row>
    <row r="35" spans="1:14" ht="26.4" x14ac:dyDescent="0.25">
      <c r="A35" s="2">
        <v>1</v>
      </c>
      <c r="B35" s="45" t="s">
        <v>83</v>
      </c>
      <c r="C35" s="34" t="s">
        <v>100</v>
      </c>
      <c r="D35" s="54" t="s">
        <v>101</v>
      </c>
      <c r="E35" s="51"/>
      <c r="F35" s="145"/>
      <c r="G35" s="366">
        <v>5470086</v>
      </c>
      <c r="H35" s="349">
        <f t="shared" si="0"/>
        <v>5470086</v>
      </c>
      <c r="I35" s="53"/>
      <c r="J35" s="483"/>
      <c r="K35" s="31"/>
      <c r="L35" s="140"/>
      <c r="M35" s="143"/>
      <c r="N35" s="46"/>
    </row>
    <row r="36" spans="1:14" ht="13.8" hidden="1" x14ac:dyDescent="0.25">
      <c r="A36" s="2">
        <v>1</v>
      </c>
      <c r="B36" s="45" t="s">
        <v>83</v>
      </c>
      <c r="C36" s="34" t="s">
        <v>104</v>
      </c>
      <c r="D36" s="54" t="s">
        <v>105</v>
      </c>
      <c r="E36" s="145"/>
      <c r="F36" s="145"/>
      <c r="G36" s="366"/>
      <c r="H36" s="349">
        <f t="shared" si="0"/>
        <v>0</v>
      </c>
      <c r="I36" s="52"/>
      <c r="J36" s="52"/>
      <c r="K36" s="31"/>
      <c r="L36" s="140"/>
      <c r="M36" s="143"/>
      <c r="N36" s="46"/>
    </row>
    <row r="37" spans="1:14" ht="13.8" hidden="1" x14ac:dyDescent="0.25">
      <c r="A37" s="2">
        <v>1</v>
      </c>
      <c r="B37" s="45" t="s">
        <v>109</v>
      </c>
      <c r="C37" s="34" t="s">
        <v>110</v>
      </c>
      <c r="D37" s="50" t="s">
        <v>111</v>
      </c>
      <c r="E37" s="145"/>
      <c r="F37" s="145"/>
      <c r="G37" s="369"/>
      <c r="H37" s="349">
        <f t="shared" si="0"/>
        <v>0</v>
      </c>
      <c r="I37" s="53"/>
      <c r="J37" s="53"/>
      <c r="K37" s="31"/>
      <c r="L37" s="140"/>
      <c r="M37" s="143"/>
      <c r="N37" s="46"/>
    </row>
    <row r="38" spans="1:14" ht="13.8" hidden="1" x14ac:dyDescent="0.25">
      <c r="A38" s="2">
        <v>1</v>
      </c>
      <c r="B38" s="45" t="s">
        <v>109</v>
      </c>
      <c r="C38" s="34" t="s">
        <v>112</v>
      </c>
      <c r="D38" s="50" t="s">
        <v>113</v>
      </c>
      <c r="E38" s="145"/>
      <c r="F38" s="145"/>
      <c r="G38" s="369"/>
      <c r="H38" s="349">
        <f t="shared" si="0"/>
        <v>0</v>
      </c>
      <c r="I38" s="53"/>
      <c r="J38" s="53"/>
      <c r="K38" s="31"/>
      <c r="L38" s="140"/>
      <c r="M38" s="143"/>
      <c r="N38" s="46"/>
    </row>
    <row r="39" spans="1:14" ht="13.8" hidden="1" x14ac:dyDescent="0.25">
      <c r="A39" s="2">
        <v>1</v>
      </c>
      <c r="B39" s="45" t="s">
        <v>109</v>
      </c>
      <c r="C39" s="34" t="s">
        <v>114</v>
      </c>
      <c r="D39" s="50" t="s">
        <v>115</v>
      </c>
      <c r="E39" s="145"/>
      <c r="F39" s="145"/>
      <c r="G39" s="366"/>
      <c r="H39" s="349">
        <f t="shared" si="0"/>
        <v>0</v>
      </c>
      <c r="I39" s="53"/>
      <c r="J39" s="53"/>
      <c r="K39" s="31"/>
      <c r="L39" s="140"/>
      <c r="M39" s="141"/>
      <c r="N39" s="46"/>
    </row>
    <row r="40" spans="1:14" ht="13.8" hidden="1" x14ac:dyDescent="0.25">
      <c r="A40" s="2">
        <v>1</v>
      </c>
      <c r="B40" s="45" t="s">
        <v>109</v>
      </c>
      <c r="C40" s="34" t="s">
        <v>116</v>
      </c>
      <c r="D40" s="50" t="s">
        <v>117</v>
      </c>
      <c r="E40" s="145"/>
      <c r="F40" s="145"/>
      <c r="G40" s="366"/>
      <c r="H40" s="349">
        <f t="shared" si="0"/>
        <v>0</v>
      </c>
      <c r="I40" s="53"/>
      <c r="J40" s="53"/>
      <c r="K40" s="147"/>
      <c r="L40" s="148"/>
      <c r="M40" s="141"/>
      <c r="N40" s="46"/>
    </row>
    <row r="41" spans="1:14" ht="13.8" hidden="1" x14ac:dyDescent="0.25">
      <c r="A41" s="2">
        <v>1</v>
      </c>
      <c r="B41" s="45" t="s">
        <v>109</v>
      </c>
      <c r="C41" s="34" t="s">
        <v>120</v>
      </c>
      <c r="D41" s="50" t="s">
        <v>121</v>
      </c>
      <c r="E41" s="145"/>
      <c r="F41" s="145"/>
      <c r="G41" s="366"/>
      <c r="H41" s="349">
        <f t="shared" si="0"/>
        <v>0</v>
      </c>
      <c r="I41" s="52"/>
      <c r="J41" s="52"/>
      <c r="K41" s="31"/>
      <c r="L41" s="140"/>
      <c r="M41" s="143"/>
      <c r="N41" s="46"/>
    </row>
    <row r="42" spans="1:14" ht="68.400000000000006" x14ac:dyDescent="0.25">
      <c r="A42" s="2">
        <v>1</v>
      </c>
      <c r="B42" s="45" t="s">
        <v>109</v>
      </c>
      <c r="C42" s="34" t="s">
        <v>126</v>
      </c>
      <c r="D42" s="50" t="s">
        <v>127</v>
      </c>
      <c r="E42" s="51">
        <f>40000000-16850508-10000</f>
        <v>23139492</v>
      </c>
      <c r="F42" s="145"/>
      <c r="G42" s="366">
        <f>52502110+16850508+10000</f>
        <v>69362618</v>
      </c>
      <c r="H42" s="349">
        <f t="shared" si="0"/>
        <v>92502110</v>
      </c>
      <c r="I42" s="144" t="s">
        <v>1219</v>
      </c>
      <c r="J42" s="478" t="s">
        <v>998</v>
      </c>
      <c r="K42" s="149"/>
      <c r="L42" s="150"/>
      <c r="M42" s="158" t="s">
        <v>1220</v>
      </c>
      <c r="N42" s="46" t="s">
        <v>1221</v>
      </c>
    </row>
    <row r="43" spans="1:14" ht="290.39999999999998" x14ac:dyDescent="0.25">
      <c r="A43" s="2">
        <v>1</v>
      </c>
      <c r="B43" s="45" t="s">
        <v>109</v>
      </c>
      <c r="C43" s="34" t="s">
        <v>133</v>
      </c>
      <c r="D43" s="50" t="s">
        <v>134</v>
      </c>
      <c r="E43" s="51">
        <f>100000000-15500000</f>
        <v>84500000</v>
      </c>
      <c r="F43" s="145"/>
      <c r="G43" s="366">
        <f>40591695+15500000</f>
        <v>56091695</v>
      </c>
      <c r="H43" s="349">
        <f t="shared" si="0"/>
        <v>140591695</v>
      </c>
      <c r="I43" s="59" t="s">
        <v>1222</v>
      </c>
      <c r="J43" s="484" t="s">
        <v>998</v>
      </c>
      <c r="K43" s="31" t="s">
        <v>129</v>
      </c>
      <c r="L43" s="140" t="s">
        <v>1223</v>
      </c>
      <c r="M43" s="141"/>
      <c r="N43" s="46"/>
    </row>
    <row r="44" spans="1:14" ht="13.8" x14ac:dyDescent="0.25">
      <c r="A44" s="2">
        <v>1</v>
      </c>
      <c r="B44" s="45" t="s">
        <v>139</v>
      </c>
      <c r="C44" s="60" t="s">
        <v>140</v>
      </c>
      <c r="D44" s="54" t="s">
        <v>141</v>
      </c>
      <c r="E44" s="61"/>
      <c r="F44" s="152"/>
      <c r="G44" s="363">
        <v>8350000</v>
      </c>
      <c r="H44" s="349">
        <f t="shared" si="0"/>
        <v>8350000</v>
      </c>
      <c r="I44" s="62"/>
      <c r="J44" s="485"/>
      <c r="K44" s="31"/>
      <c r="L44" s="140"/>
      <c r="M44" s="141" t="s">
        <v>1224</v>
      </c>
      <c r="N44" s="46" t="s">
        <v>1225</v>
      </c>
    </row>
    <row r="45" spans="1:14" ht="13.8" x14ac:dyDescent="0.25">
      <c r="A45" s="2">
        <v>1</v>
      </c>
      <c r="B45" s="45" t="s">
        <v>139</v>
      </c>
      <c r="C45" s="60" t="s">
        <v>142</v>
      </c>
      <c r="D45" s="54" t="s">
        <v>143</v>
      </c>
      <c r="E45" s="61"/>
      <c r="F45" s="152"/>
      <c r="G45" s="363">
        <v>18000000</v>
      </c>
      <c r="H45" s="349">
        <f t="shared" si="0"/>
        <v>18000000</v>
      </c>
      <c r="I45" s="49"/>
      <c r="J45" s="479"/>
      <c r="K45" s="31"/>
      <c r="L45" s="140"/>
      <c r="M45" s="141"/>
      <c r="N45" s="46"/>
    </row>
    <row r="46" spans="1:14" ht="13.8" hidden="1" x14ac:dyDescent="0.25">
      <c r="A46" s="2">
        <v>1</v>
      </c>
      <c r="B46" s="45" t="s">
        <v>139</v>
      </c>
      <c r="C46" s="60" t="s">
        <v>144</v>
      </c>
      <c r="D46" s="54" t="s">
        <v>145</v>
      </c>
      <c r="E46" s="152"/>
      <c r="F46" s="152"/>
      <c r="G46" s="363"/>
      <c r="H46" s="349">
        <f t="shared" si="0"/>
        <v>0</v>
      </c>
      <c r="I46" s="62"/>
      <c r="J46" s="62"/>
      <c r="K46" s="31"/>
      <c r="L46" s="140"/>
      <c r="M46" s="143"/>
      <c r="N46" s="46"/>
    </row>
    <row r="47" spans="1:14" ht="13.8" hidden="1" x14ac:dyDescent="0.25">
      <c r="A47" s="2">
        <v>1</v>
      </c>
      <c r="B47" s="45" t="s">
        <v>139</v>
      </c>
      <c r="C47" s="60" t="s">
        <v>146</v>
      </c>
      <c r="D47" s="54" t="s">
        <v>147</v>
      </c>
      <c r="E47" s="152"/>
      <c r="F47" s="152"/>
      <c r="G47" s="363"/>
      <c r="H47" s="349">
        <f t="shared" si="0"/>
        <v>0</v>
      </c>
      <c r="I47" s="62"/>
      <c r="J47" s="62"/>
      <c r="K47" s="31"/>
      <c r="L47" s="140"/>
      <c r="M47" s="141"/>
      <c r="N47" s="46"/>
    </row>
    <row r="48" spans="1:14" ht="13.8" x14ac:dyDescent="0.25">
      <c r="A48" s="2">
        <v>1</v>
      </c>
      <c r="B48" s="45" t="s">
        <v>148</v>
      </c>
      <c r="C48" s="60" t="s">
        <v>149</v>
      </c>
      <c r="D48" s="54" t="s">
        <v>150</v>
      </c>
      <c r="E48" s="61"/>
      <c r="F48" s="152"/>
      <c r="G48" s="363">
        <v>10000000</v>
      </c>
      <c r="H48" s="349">
        <f t="shared" si="0"/>
        <v>10000000</v>
      </c>
      <c r="I48" s="52"/>
      <c r="J48" s="482"/>
      <c r="K48" s="31"/>
      <c r="L48" s="140"/>
      <c r="M48" s="141"/>
      <c r="N48" s="46"/>
    </row>
    <row r="49" spans="1:14" ht="13.8" hidden="1" x14ac:dyDescent="0.25">
      <c r="A49" s="2">
        <v>1</v>
      </c>
      <c r="B49" s="45" t="s">
        <v>148</v>
      </c>
      <c r="C49" s="34" t="s">
        <v>153</v>
      </c>
      <c r="D49" s="50" t="s">
        <v>154</v>
      </c>
      <c r="E49" s="145"/>
      <c r="F49" s="145"/>
      <c r="G49" s="369"/>
      <c r="H49" s="349">
        <f t="shared" si="0"/>
        <v>0</v>
      </c>
      <c r="I49" s="53"/>
      <c r="J49" s="53"/>
      <c r="K49" s="31"/>
      <c r="L49" s="140"/>
      <c r="M49" s="143"/>
      <c r="N49" s="46"/>
    </row>
    <row r="50" spans="1:14" ht="13.8" hidden="1" x14ac:dyDescent="0.25">
      <c r="A50" s="2">
        <v>1</v>
      </c>
      <c r="B50" s="45" t="s">
        <v>148</v>
      </c>
      <c r="C50" s="34" t="s">
        <v>155</v>
      </c>
      <c r="D50" s="50" t="s">
        <v>156</v>
      </c>
      <c r="E50" s="145"/>
      <c r="F50" s="145"/>
      <c r="G50" s="369"/>
      <c r="H50" s="349">
        <f t="shared" si="0"/>
        <v>0</v>
      </c>
      <c r="I50" s="53"/>
      <c r="J50" s="53"/>
      <c r="K50" s="31"/>
      <c r="L50" s="140"/>
      <c r="M50" s="143"/>
      <c r="N50" s="46"/>
    </row>
    <row r="51" spans="1:14" ht="96.6" x14ac:dyDescent="0.25">
      <c r="A51" s="2">
        <v>1</v>
      </c>
      <c r="B51" s="45" t="s">
        <v>157</v>
      </c>
      <c r="C51" s="34" t="s">
        <v>158</v>
      </c>
      <c r="D51" s="50" t="s">
        <v>159</v>
      </c>
      <c r="E51" s="51"/>
      <c r="F51" s="145"/>
      <c r="G51" s="366">
        <v>1050000</v>
      </c>
      <c r="H51" s="349">
        <f t="shared" si="0"/>
        <v>1050000</v>
      </c>
      <c r="I51" s="486" t="s">
        <v>1226</v>
      </c>
      <c r="J51" s="483"/>
      <c r="K51" s="31"/>
      <c r="L51" s="140"/>
      <c r="M51" s="141"/>
      <c r="N51" s="46"/>
    </row>
    <row r="52" spans="1:14" ht="13.8" hidden="1" x14ac:dyDescent="0.25">
      <c r="A52" s="2">
        <v>1</v>
      </c>
      <c r="B52" s="45" t="s">
        <v>157</v>
      </c>
      <c r="C52" s="34" t="s">
        <v>164</v>
      </c>
      <c r="D52" s="50" t="s">
        <v>165</v>
      </c>
      <c r="E52" s="145"/>
      <c r="F52" s="145"/>
      <c r="G52" s="481"/>
      <c r="H52" s="349">
        <f t="shared" si="0"/>
        <v>0</v>
      </c>
      <c r="I52" s="52"/>
      <c r="J52" s="52"/>
      <c r="K52" s="31"/>
      <c r="L52" s="140"/>
      <c r="M52" s="143"/>
      <c r="N52" s="46"/>
    </row>
    <row r="53" spans="1:14" ht="13.8" x14ac:dyDescent="0.25">
      <c r="A53" s="2">
        <v>1</v>
      </c>
      <c r="B53" s="45" t="s">
        <v>166</v>
      </c>
      <c r="C53" s="34" t="s">
        <v>167</v>
      </c>
      <c r="D53" s="54" t="s">
        <v>168</v>
      </c>
      <c r="E53" s="154"/>
      <c r="F53" s="145"/>
      <c r="G53" s="481">
        <v>11000000</v>
      </c>
      <c r="H53" s="349">
        <f t="shared" si="0"/>
        <v>11000000</v>
      </c>
      <c r="I53" s="52"/>
      <c r="J53" s="482"/>
      <c r="K53" s="31"/>
      <c r="L53" s="140"/>
      <c r="M53" s="143" t="s">
        <v>1227</v>
      </c>
      <c r="N53" s="46" t="s">
        <v>1228</v>
      </c>
    </row>
    <row r="54" spans="1:14" ht="13.8" hidden="1" x14ac:dyDescent="0.25">
      <c r="A54" s="2">
        <v>1</v>
      </c>
      <c r="B54" s="45" t="s">
        <v>54</v>
      </c>
      <c r="C54" s="34" t="s">
        <v>172</v>
      </c>
      <c r="D54" s="54" t="s">
        <v>173</v>
      </c>
      <c r="E54" s="145"/>
      <c r="F54" s="145"/>
      <c r="G54" s="481"/>
      <c r="H54" s="349">
        <f t="shared" si="0"/>
        <v>0</v>
      </c>
      <c r="I54" s="53"/>
      <c r="J54" s="53"/>
      <c r="K54" s="31"/>
      <c r="L54" s="140"/>
      <c r="M54" s="143"/>
      <c r="N54" s="46"/>
    </row>
    <row r="55" spans="1:14" ht="13.8" hidden="1" x14ac:dyDescent="0.25">
      <c r="A55" s="2">
        <v>1</v>
      </c>
      <c r="B55" s="45" t="s">
        <v>54</v>
      </c>
      <c r="C55" s="34" t="s">
        <v>174</v>
      </c>
      <c r="D55" s="54" t="s">
        <v>175</v>
      </c>
      <c r="E55" s="145"/>
      <c r="F55" s="145"/>
      <c r="G55" s="481"/>
      <c r="H55" s="349">
        <f t="shared" si="0"/>
        <v>0</v>
      </c>
      <c r="I55" s="53"/>
      <c r="J55" s="53"/>
      <c r="K55" s="31"/>
      <c r="L55" s="140"/>
      <c r="M55" s="143"/>
      <c r="N55" s="46"/>
    </row>
    <row r="56" spans="1:14" ht="26.4" hidden="1" x14ac:dyDescent="0.25">
      <c r="A56" s="2">
        <v>1</v>
      </c>
      <c r="B56" s="45" t="s">
        <v>166</v>
      </c>
      <c r="C56" s="34" t="s">
        <v>176</v>
      </c>
      <c r="D56" s="54" t="s">
        <v>177</v>
      </c>
      <c r="E56" s="145"/>
      <c r="F56" s="145"/>
      <c r="G56" s="481"/>
      <c r="H56" s="349">
        <f t="shared" si="0"/>
        <v>0</v>
      </c>
      <c r="I56" s="53"/>
      <c r="J56" s="53"/>
      <c r="K56" s="31"/>
      <c r="L56" s="140"/>
      <c r="M56" s="143"/>
      <c r="N56" s="46"/>
    </row>
    <row r="57" spans="1:14" ht="13.8" x14ac:dyDescent="0.25">
      <c r="A57" s="2">
        <v>1</v>
      </c>
      <c r="B57" s="45" t="s">
        <v>166</v>
      </c>
      <c r="C57" s="34" t="s">
        <v>180</v>
      </c>
      <c r="D57" s="54" t="s">
        <v>181</v>
      </c>
      <c r="E57" s="51"/>
      <c r="F57" s="145"/>
      <c r="G57" s="481">
        <v>3000000</v>
      </c>
      <c r="H57" s="349">
        <f t="shared" si="0"/>
        <v>3000000</v>
      </c>
      <c r="I57" s="53"/>
      <c r="J57" s="483"/>
      <c r="K57" s="31"/>
      <c r="L57" s="140"/>
      <c r="M57" s="143" t="s">
        <v>1229</v>
      </c>
      <c r="N57" s="46" t="s">
        <v>1230</v>
      </c>
    </row>
    <row r="58" spans="1:14" ht="26.4" hidden="1" x14ac:dyDescent="0.25">
      <c r="A58" s="2">
        <v>1</v>
      </c>
      <c r="B58" s="45" t="s">
        <v>166</v>
      </c>
      <c r="C58" s="34" t="s">
        <v>184</v>
      </c>
      <c r="D58" s="54" t="s">
        <v>185</v>
      </c>
      <c r="E58" s="145"/>
      <c r="F58" s="145"/>
      <c r="G58" s="481"/>
      <c r="H58" s="349">
        <f t="shared" si="0"/>
        <v>0</v>
      </c>
      <c r="I58" s="52"/>
      <c r="J58" s="52"/>
      <c r="K58" s="31"/>
      <c r="L58" s="140"/>
      <c r="M58" s="143"/>
      <c r="N58" s="46"/>
    </row>
    <row r="59" spans="1:14" ht="26.4" x14ac:dyDescent="0.25">
      <c r="A59" s="2">
        <v>1</v>
      </c>
      <c r="B59" s="45" t="s">
        <v>166</v>
      </c>
      <c r="C59" s="34" t="s">
        <v>186</v>
      </c>
      <c r="D59" s="54" t="s">
        <v>187</v>
      </c>
      <c r="E59" s="51"/>
      <c r="F59" s="145"/>
      <c r="G59" s="481">
        <v>1700000</v>
      </c>
      <c r="H59" s="349">
        <f t="shared" si="0"/>
        <v>1700000</v>
      </c>
      <c r="I59" s="52"/>
      <c r="J59" s="482"/>
      <c r="K59" s="31"/>
      <c r="L59" s="140"/>
      <c r="M59" s="143"/>
      <c r="N59" s="46"/>
    </row>
    <row r="60" spans="1:14" ht="26.4" hidden="1" x14ac:dyDescent="0.25">
      <c r="A60" s="2">
        <v>1</v>
      </c>
      <c r="B60" s="45" t="s">
        <v>166</v>
      </c>
      <c r="C60" s="34" t="s">
        <v>190</v>
      </c>
      <c r="D60" s="54" t="s">
        <v>191</v>
      </c>
      <c r="E60" s="145"/>
      <c r="F60" s="145"/>
      <c r="G60" s="481"/>
      <c r="H60" s="349">
        <f t="shared" si="0"/>
        <v>0</v>
      </c>
      <c r="I60" s="52"/>
      <c r="J60" s="52"/>
      <c r="K60" s="31"/>
      <c r="L60" s="140"/>
      <c r="M60" s="143"/>
      <c r="N60" s="46"/>
    </row>
    <row r="61" spans="1:14" ht="45.6" x14ac:dyDescent="0.25">
      <c r="A61" s="2">
        <v>1</v>
      </c>
      <c r="B61" s="45" t="s">
        <v>166</v>
      </c>
      <c r="C61" s="34" t="s">
        <v>194</v>
      </c>
      <c r="D61" s="50" t="s">
        <v>195</v>
      </c>
      <c r="E61" s="51">
        <v>1000000</v>
      </c>
      <c r="F61" s="145"/>
      <c r="G61" s="481">
        <v>1500000</v>
      </c>
      <c r="H61" s="349">
        <f t="shared" si="0"/>
        <v>2500000</v>
      </c>
      <c r="I61" s="144" t="s">
        <v>1231</v>
      </c>
      <c r="J61" s="487" t="s">
        <v>998</v>
      </c>
      <c r="K61" s="31"/>
      <c r="L61" s="140"/>
      <c r="M61" s="143"/>
      <c r="N61" s="46"/>
    </row>
    <row r="62" spans="1:14" ht="13.8" hidden="1" x14ac:dyDescent="0.25">
      <c r="A62" s="2">
        <v>1</v>
      </c>
      <c r="B62" s="45" t="s">
        <v>198</v>
      </c>
      <c r="C62" s="34" t="s">
        <v>199</v>
      </c>
      <c r="D62" s="50" t="s">
        <v>200</v>
      </c>
      <c r="E62" s="145"/>
      <c r="F62" s="145"/>
      <c r="G62" s="481"/>
      <c r="H62" s="349">
        <f t="shared" si="0"/>
        <v>0</v>
      </c>
      <c r="I62" s="53"/>
      <c r="J62" s="53"/>
      <c r="K62" s="31"/>
      <c r="L62" s="140"/>
      <c r="M62" s="143"/>
      <c r="N62" s="46"/>
    </row>
    <row r="63" spans="1:14" ht="13.8" hidden="1" x14ac:dyDescent="0.25">
      <c r="A63" s="2">
        <v>1</v>
      </c>
      <c r="B63" s="45" t="s">
        <v>198</v>
      </c>
      <c r="C63" s="34" t="s">
        <v>201</v>
      </c>
      <c r="D63" s="50" t="s">
        <v>202</v>
      </c>
      <c r="E63" s="145"/>
      <c r="F63" s="145"/>
      <c r="G63" s="488"/>
      <c r="H63" s="349">
        <f t="shared" si="0"/>
        <v>0</v>
      </c>
      <c r="I63" s="53"/>
      <c r="J63" s="53"/>
      <c r="K63" s="31"/>
      <c r="L63" s="140"/>
      <c r="M63" s="143"/>
      <c r="N63" s="46"/>
    </row>
    <row r="64" spans="1:14" ht="13.8" hidden="1" x14ac:dyDescent="0.25">
      <c r="A64" s="2">
        <v>1</v>
      </c>
      <c r="B64" s="45" t="s">
        <v>198</v>
      </c>
      <c r="C64" s="34" t="s">
        <v>203</v>
      </c>
      <c r="D64" s="50" t="s">
        <v>204</v>
      </c>
      <c r="E64" s="145"/>
      <c r="F64" s="145"/>
      <c r="G64" s="366"/>
      <c r="H64" s="349">
        <f t="shared" si="0"/>
        <v>0</v>
      </c>
      <c r="I64" s="53"/>
      <c r="J64" s="53"/>
      <c r="K64" s="31"/>
      <c r="L64" s="140"/>
      <c r="M64" s="143"/>
      <c r="N64" s="46"/>
    </row>
    <row r="65" spans="1:14" ht="13.8" x14ac:dyDescent="0.25">
      <c r="A65" s="2">
        <v>1</v>
      </c>
      <c r="B65" s="45" t="s">
        <v>198</v>
      </c>
      <c r="C65" s="34" t="s">
        <v>205</v>
      </c>
      <c r="D65" s="50" t="s">
        <v>206</v>
      </c>
      <c r="E65" s="51"/>
      <c r="F65" s="145"/>
      <c r="G65" s="366">
        <v>50000</v>
      </c>
      <c r="H65" s="349">
        <f t="shared" si="0"/>
        <v>50000</v>
      </c>
      <c r="I65" s="52"/>
      <c r="J65" s="482"/>
      <c r="K65" s="31"/>
      <c r="L65" s="140"/>
      <c r="M65" s="143"/>
      <c r="N65" s="46"/>
    </row>
    <row r="66" spans="1:14" ht="13.8" hidden="1" x14ac:dyDescent="0.25">
      <c r="A66" s="2">
        <v>1</v>
      </c>
      <c r="B66" s="45" t="s">
        <v>207</v>
      </c>
      <c r="C66" s="34" t="s">
        <v>208</v>
      </c>
      <c r="D66" s="50" t="s">
        <v>209</v>
      </c>
      <c r="E66" s="145"/>
      <c r="F66" s="145"/>
      <c r="G66" s="369"/>
      <c r="H66" s="349">
        <f t="shared" si="0"/>
        <v>0</v>
      </c>
      <c r="I66" s="53"/>
      <c r="J66" s="53"/>
      <c r="K66" s="31"/>
      <c r="L66" s="140"/>
      <c r="M66" s="143"/>
      <c r="N66" s="46"/>
    </row>
    <row r="67" spans="1:14" ht="13.8" hidden="1" x14ac:dyDescent="0.25">
      <c r="A67" s="2">
        <v>1</v>
      </c>
      <c r="B67" s="45" t="s">
        <v>207</v>
      </c>
      <c r="C67" s="34" t="s">
        <v>210</v>
      </c>
      <c r="D67" s="50" t="s">
        <v>211</v>
      </c>
      <c r="E67" s="145"/>
      <c r="F67" s="145"/>
      <c r="G67" s="369"/>
      <c r="H67" s="349">
        <f t="shared" si="0"/>
        <v>0</v>
      </c>
      <c r="I67" s="53"/>
      <c r="J67" s="53"/>
      <c r="K67" s="31"/>
      <c r="L67" s="140"/>
      <c r="M67" s="143"/>
      <c r="N67" s="46"/>
    </row>
    <row r="68" spans="1:14" ht="13.8" hidden="1" x14ac:dyDescent="0.25">
      <c r="A68" s="2">
        <v>1</v>
      </c>
      <c r="B68" s="45" t="s">
        <v>207</v>
      </c>
      <c r="C68" s="34" t="s">
        <v>212</v>
      </c>
      <c r="D68" s="50" t="s">
        <v>213</v>
      </c>
      <c r="E68" s="145"/>
      <c r="F68" s="145"/>
      <c r="G68" s="369"/>
      <c r="H68" s="349">
        <f t="shared" si="0"/>
        <v>0</v>
      </c>
      <c r="I68" s="53"/>
      <c r="J68" s="53"/>
      <c r="K68" s="31"/>
      <c r="L68" s="140"/>
      <c r="M68" s="143"/>
      <c r="N68" s="46"/>
    </row>
    <row r="69" spans="1:14" ht="13.8" hidden="1" x14ac:dyDescent="0.25">
      <c r="A69" s="2">
        <v>1</v>
      </c>
      <c r="B69" s="45" t="s">
        <v>207</v>
      </c>
      <c r="C69" s="34" t="s">
        <v>214</v>
      </c>
      <c r="D69" s="50" t="s">
        <v>215</v>
      </c>
      <c r="E69" s="145"/>
      <c r="F69" s="145"/>
      <c r="G69" s="369"/>
      <c r="H69" s="349">
        <f t="shared" si="0"/>
        <v>0</v>
      </c>
      <c r="I69" s="53"/>
      <c r="J69" s="53"/>
      <c r="K69" s="31"/>
      <c r="L69" s="140"/>
      <c r="M69" s="143"/>
      <c r="N69" s="46"/>
    </row>
    <row r="70" spans="1:14" ht="13.8" hidden="1" x14ac:dyDescent="0.25">
      <c r="A70" s="2">
        <v>1</v>
      </c>
      <c r="B70" s="45" t="s">
        <v>207</v>
      </c>
      <c r="C70" s="34" t="s">
        <v>216</v>
      </c>
      <c r="D70" s="50" t="s">
        <v>217</v>
      </c>
      <c r="E70" s="145"/>
      <c r="F70" s="145"/>
      <c r="G70" s="366"/>
      <c r="H70" s="349">
        <f t="shared" si="0"/>
        <v>0</v>
      </c>
      <c r="I70" s="52"/>
      <c r="J70" s="52"/>
      <c r="K70" s="31"/>
      <c r="L70" s="140"/>
      <c r="M70" s="143"/>
      <c r="N70" s="46"/>
    </row>
    <row r="71" spans="1:14" ht="13.8" hidden="1" x14ac:dyDescent="0.25">
      <c r="A71" s="2"/>
      <c r="B71" s="45" t="s">
        <v>207</v>
      </c>
      <c r="C71" s="34" t="s">
        <v>218</v>
      </c>
      <c r="D71" s="50" t="s">
        <v>219</v>
      </c>
      <c r="E71" s="145"/>
      <c r="F71" s="145"/>
      <c r="G71" s="366"/>
      <c r="H71" s="349">
        <f t="shared" ref="H71:H134" si="1">+E71+F71+G71</f>
        <v>0</v>
      </c>
      <c r="I71" s="53"/>
      <c r="J71" s="53"/>
      <c r="K71" s="31"/>
      <c r="L71" s="140"/>
      <c r="M71" s="143"/>
      <c r="N71" s="46"/>
    </row>
    <row r="72" spans="1:14" ht="13.8" x14ac:dyDescent="0.25">
      <c r="A72" s="2">
        <v>2</v>
      </c>
      <c r="B72" s="2" t="s">
        <v>220</v>
      </c>
      <c r="C72" s="34" t="s">
        <v>221</v>
      </c>
      <c r="D72" s="50" t="s">
        <v>222</v>
      </c>
      <c r="E72" s="51"/>
      <c r="F72" s="145"/>
      <c r="G72" s="366">
        <v>3000000</v>
      </c>
      <c r="H72" s="349">
        <f t="shared" si="1"/>
        <v>3000000</v>
      </c>
      <c r="I72" s="52"/>
      <c r="J72" s="482"/>
      <c r="K72" s="31"/>
      <c r="L72" s="140"/>
      <c r="M72" s="143"/>
      <c r="N72" s="46"/>
    </row>
    <row r="73" spans="1:14" ht="13.8" hidden="1" x14ac:dyDescent="0.25">
      <c r="A73" s="2">
        <v>2</v>
      </c>
      <c r="B73" s="2" t="s">
        <v>220</v>
      </c>
      <c r="C73" s="34" t="s">
        <v>223</v>
      </c>
      <c r="D73" s="50" t="s">
        <v>224</v>
      </c>
      <c r="E73" s="145"/>
      <c r="F73" s="145"/>
      <c r="G73" s="366"/>
      <c r="H73" s="349">
        <f t="shared" si="1"/>
        <v>0</v>
      </c>
      <c r="I73" s="53"/>
      <c r="J73" s="53"/>
      <c r="K73" s="31"/>
      <c r="L73" s="140"/>
      <c r="M73" s="143"/>
      <c r="N73" s="46"/>
    </row>
    <row r="74" spans="1:14" ht="13.8" hidden="1" x14ac:dyDescent="0.25">
      <c r="A74" s="2">
        <v>2</v>
      </c>
      <c r="B74" s="2" t="s">
        <v>220</v>
      </c>
      <c r="C74" s="34" t="s">
        <v>225</v>
      </c>
      <c r="D74" s="50" t="s">
        <v>226</v>
      </c>
      <c r="E74" s="145"/>
      <c r="F74" s="145"/>
      <c r="G74" s="366"/>
      <c r="H74" s="349">
        <f t="shared" si="1"/>
        <v>0</v>
      </c>
      <c r="I74" s="53"/>
      <c r="J74" s="53"/>
      <c r="K74" s="31"/>
      <c r="L74" s="140"/>
      <c r="M74" s="143"/>
      <c r="N74" s="46"/>
    </row>
    <row r="75" spans="1:14" ht="13.8" x14ac:dyDescent="0.25">
      <c r="A75" s="2">
        <v>2</v>
      </c>
      <c r="B75" s="2" t="s">
        <v>220</v>
      </c>
      <c r="C75" s="34" t="s">
        <v>227</v>
      </c>
      <c r="D75" s="50" t="s">
        <v>228</v>
      </c>
      <c r="E75" s="51"/>
      <c r="F75" s="145"/>
      <c r="G75" s="366">
        <v>400000</v>
      </c>
      <c r="H75" s="349">
        <f t="shared" si="1"/>
        <v>400000</v>
      </c>
      <c r="I75" s="53"/>
      <c r="J75" s="483"/>
      <c r="K75" s="31"/>
      <c r="L75" s="140"/>
      <c r="M75" s="143"/>
      <c r="N75" s="46"/>
    </row>
    <row r="76" spans="1:14" ht="13.8" x14ac:dyDescent="0.25">
      <c r="A76" s="2">
        <v>2</v>
      </c>
      <c r="B76" s="2" t="s">
        <v>220</v>
      </c>
      <c r="C76" s="34" t="s">
        <v>229</v>
      </c>
      <c r="D76" s="50" t="s">
        <v>230</v>
      </c>
      <c r="E76" s="51"/>
      <c r="F76" s="145"/>
      <c r="G76" s="366">
        <v>20000</v>
      </c>
      <c r="H76" s="349">
        <f t="shared" si="1"/>
        <v>20000</v>
      </c>
      <c r="I76" s="52"/>
      <c r="J76" s="482"/>
      <c r="K76" s="31"/>
      <c r="L76" s="140"/>
      <c r="M76" s="143"/>
      <c r="N76" s="46"/>
    </row>
    <row r="77" spans="1:14" ht="13.8" hidden="1" x14ac:dyDescent="0.25">
      <c r="A77" s="2">
        <v>2</v>
      </c>
      <c r="B77" s="2" t="s">
        <v>231</v>
      </c>
      <c r="C77" s="34" t="s">
        <v>232</v>
      </c>
      <c r="D77" s="50" t="s">
        <v>233</v>
      </c>
      <c r="E77" s="145"/>
      <c r="F77" s="145"/>
      <c r="G77" s="369"/>
      <c r="H77" s="349">
        <f t="shared" si="1"/>
        <v>0</v>
      </c>
      <c r="I77" s="53"/>
      <c r="J77" s="53"/>
      <c r="K77" s="31"/>
      <c r="L77" s="140"/>
      <c r="M77" s="143"/>
      <c r="N77" s="46"/>
    </row>
    <row r="78" spans="1:14" ht="13.8" hidden="1" x14ac:dyDescent="0.25">
      <c r="A78" s="2">
        <v>2</v>
      </c>
      <c r="B78" s="2" t="s">
        <v>231</v>
      </c>
      <c r="C78" s="34" t="s">
        <v>234</v>
      </c>
      <c r="D78" s="50" t="s">
        <v>235</v>
      </c>
      <c r="E78" s="145"/>
      <c r="F78" s="145"/>
      <c r="G78" s="366"/>
      <c r="H78" s="349">
        <f t="shared" si="1"/>
        <v>0</v>
      </c>
      <c r="I78" s="53"/>
      <c r="J78" s="53"/>
      <c r="K78" s="31"/>
      <c r="L78" s="140"/>
      <c r="M78" s="143"/>
      <c r="N78" s="46"/>
    </row>
    <row r="79" spans="1:14" ht="13.8" x14ac:dyDescent="0.25">
      <c r="A79" s="2">
        <v>2</v>
      </c>
      <c r="B79" s="2" t="s">
        <v>231</v>
      </c>
      <c r="C79" s="34" t="s">
        <v>238</v>
      </c>
      <c r="D79" s="50" t="s">
        <v>239</v>
      </c>
      <c r="E79" s="51"/>
      <c r="F79" s="145"/>
      <c r="G79" s="366">
        <v>120000</v>
      </c>
      <c r="H79" s="349">
        <f t="shared" si="1"/>
        <v>120000</v>
      </c>
      <c r="I79" s="53"/>
      <c r="J79" s="483"/>
      <c r="K79" s="31"/>
      <c r="L79" s="140"/>
      <c r="M79" s="143"/>
      <c r="N79" s="46"/>
    </row>
    <row r="80" spans="1:14" ht="13.8" hidden="1" x14ac:dyDescent="0.25">
      <c r="A80" s="2">
        <v>2</v>
      </c>
      <c r="B80" s="2" t="s">
        <v>231</v>
      </c>
      <c r="C80" s="34" t="s">
        <v>241</v>
      </c>
      <c r="D80" s="50" t="s">
        <v>242</v>
      </c>
      <c r="E80" s="145"/>
      <c r="F80" s="145"/>
      <c r="G80" s="369"/>
      <c r="H80" s="349">
        <f t="shared" si="1"/>
        <v>0</v>
      </c>
      <c r="I80" s="53"/>
      <c r="J80" s="53"/>
      <c r="K80" s="31"/>
      <c r="L80" s="140"/>
      <c r="M80" s="143"/>
      <c r="N80" s="46"/>
    </row>
    <row r="81" spans="1:14" ht="13.8" hidden="1" x14ac:dyDescent="0.25">
      <c r="A81" s="2">
        <v>2</v>
      </c>
      <c r="B81" s="2" t="s">
        <v>243</v>
      </c>
      <c r="C81" s="34" t="s">
        <v>244</v>
      </c>
      <c r="D81" s="50" t="s">
        <v>245</v>
      </c>
      <c r="E81" s="145"/>
      <c r="F81" s="145"/>
      <c r="G81" s="366"/>
      <c r="H81" s="349">
        <f t="shared" si="1"/>
        <v>0</v>
      </c>
      <c r="I81" s="62"/>
      <c r="J81" s="62"/>
      <c r="K81" s="31"/>
      <c r="L81" s="140"/>
      <c r="M81" s="143"/>
      <c r="N81" s="46"/>
    </row>
    <row r="82" spans="1:14" ht="13.8" hidden="1" x14ac:dyDescent="0.25">
      <c r="A82" s="2">
        <v>2</v>
      </c>
      <c r="B82" s="2" t="s">
        <v>243</v>
      </c>
      <c r="C82" s="34" t="s">
        <v>246</v>
      </c>
      <c r="D82" s="50" t="s">
        <v>247</v>
      </c>
      <c r="E82" s="145"/>
      <c r="F82" s="145"/>
      <c r="G82" s="366"/>
      <c r="H82" s="349">
        <f t="shared" si="1"/>
        <v>0</v>
      </c>
      <c r="I82" s="62"/>
      <c r="J82" s="62"/>
      <c r="K82" s="31"/>
      <c r="L82" s="140"/>
      <c r="M82" s="143"/>
      <c r="N82" s="46"/>
    </row>
    <row r="83" spans="1:14" ht="13.8" x14ac:dyDescent="0.25">
      <c r="A83" s="2">
        <v>2</v>
      </c>
      <c r="B83" s="2" t="s">
        <v>243</v>
      </c>
      <c r="C83" s="34" t="s">
        <v>248</v>
      </c>
      <c r="D83" s="50" t="s">
        <v>249</v>
      </c>
      <c r="E83" s="51"/>
      <c r="F83" s="145"/>
      <c r="G83" s="366">
        <v>20000</v>
      </c>
      <c r="H83" s="349">
        <f t="shared" si="1"/>
        <v>20000</v>
      </c>
      <c r="I83" s="62"/>
      <c r="J83" s="485"/>
      <c r="K83" s="31"/>
      <c r="L83" s="140"/>
      <c r="M83" s="143"/>
      <c r="N83" s="46"/>
    </row>
    <row r="84" spans="1:14" ht="26.4" x14ac:dyDescent="0.25">
      <c r="A84" s="2">
        <v>2</v>
      </c>
      <c r="B84" s="2" t="s">
        <v>243</v>
      </c>
      <c r="C84" s="34" t="s">
        <v>250</v>
      </c>
      <c r="D84" s="54" t="s">
        <v>251</v>
      </c>
      <c r="E84" s="51"/>
      <c r="F84" s="145"/>
      <c r="G84" s="366">
        <v>40000</v>
      </c>
      <c r="H84" s="349">
        <f t="shared" si="1"/>
        <v>40000</v>
      </c>
      <c r="I84" s="62"/>
      <c r="J84" s="485"/>
      <c r="K84" s="31"/>
      <c r="L84" s="140"/>
      <c r="M84" s="143"/>
      <c r="N84" s="46"/>
    </row>
    <row r="85" spans="1:14" ht="13.8" x14ac:dyDescent="0.25">
      <c r="A85" s="2">
        <v>2</v>
      </c>
      <c r="B85" s="2" t="s">
        <v>243</v>
      </c>
      <c r="C85" s="34" t="s">
        <v>253</v>
      </c>
      <c r="D85" s="54" t="s">
        <v>254</v>
      </c>
      <c r="E85" s="51"/>
      <c r="F85" s="145"/>
      <c r="G85" s="366">
        <v>20000</v>
      </c>
      <c r="H85" s="349">
        <f t="shared" si="1"/>
        <v>20000</v>
      </c>
      <c r="I85" s="62"/>
      <c r="J85" s="485"/>
      <c r="K85" s="31"/>
      <c r="L85" s="140"/>
      <c r="M85" s="143"/>
      <c r="N85" s="46"/>
    </row>
    <row r="86" spans="1:14" ht="13.8" x14ac:dyDescent="0.25">
      <c r="A86" s="2">
        <v>2</v>
      </c>
      <c r="B86" s="2" t="s">
        <v>243</v>
      </c>
      <c r="C86" s="34" t="s">
        <v>255</v>
      </c>
      <c r="D86" s="54" t="s">
        <v>256</v>
      </c>
      <c r="E86" s="51"/>
      <c r="F86" s="145"/>
      <c r="G86" s="366">
        <v>20000</v>
      </c>
      <c r="H86" s="349">
        <f t="shared" si="1"/>
        <v>20000</v>
      </c>
      <c r="I86" s="62"/>
      <c r="J86" s="485"/>
      <c r="K86" s="31"/>
      <c r="L86" s="140"/>
      <c r="M86" s="143"/>
      <c r="N86" s="46"/>
    </row>
    <row r="87" spans="1:14" ht="26.4" x14ac:dyDescent="0.25">
      <c r="A87" s="2">
        <v>2</v>
      </c>
      <c r="B87" s="2" t="s">
        <v>243</v>
      </c>
      <c r="C87" s="34" t="s">
        <v>257</v>
      </c>
      <c r="D87" s="54" t="s">
        <v>258</v>
      </c>
      <c r="E87" s="51"/>
      <c r="F87" s="145"/>
      <c r="G87" s="366">
        <v>150000</v>
      </c>
      <c r="H87" s="349">
        <f t="shared" si="1"/>
        <v>150000</v>
      </c>
      <c r="I87" s="62"/>
      <c r="J87" s="485"/>
      <c r="K87" s="31"/>
      <c r="L87" s="140"/>
      <c r="M87" s="143"/>
      <c r="N87" s="46"/>
    </row>
    <row r="88" spans="1:14" ht="13.8" x14ac:dyDescent="0.25">
      <c r="A88" s="2">
        <v>2</v>
      </c>
      <c r="B88" s="2" t="s">
        <v>259</v>
      </c>
      <c r="C88" s="34" t="s">
        <v>260</v>
      </c>
      <c r="D88" s="50" t="s">
        <v>261</v>
      </c>
      <c r="E88" s="51"/>
      <c r="F88" s="145"/>
      <c r="G88" s="366">
        <v>130000</v>
      </c>
      <c r="H88" s="349">
        <f t="shared" si="1"/>
        <v>130000</v>
      </c>
      <c r="I88" s="52"/>
      <c r="J88" s="482"/>
      <c r="K88" s="31"/>
      <c r="L88" s="140"/>
      <c r="M88" s="143"/>
      <c r="N88" s="46"/>
    </row>
    <row r="89" spans="1:14" ht="13.8" x14ac:dyDescent="0.25">
      <c r="A89" s="2">
        <v>2</v>
      </c>
      <c r="B89" s="2" t="s">
        <v>259</v>
      </c>
      <c r="C89" s="34" t="s">
        <v>263</v>
      </c>
      <c r="D89" s="50" t="s">
        <v>264</v>
      </c>
      <c r="E89" s="51"/>
      <c r="F89" s="145"/>
      <c r="G89" s="366">
        <v>2000000</v>
      </c>
      <c r="H89" s="349">
        <f t="shared" si="1"/>
        <v>2000000</v>
      </c>
      <c r="I89" s="53"/>
      <c r="J89" s="483"/>
      <c r="K89" s="31"/>
      <c r="L89" s="140"/>
      <c r="M89" s="143"/>
      <c r="N89" s="46"/>
    </row>
    <row r="90" spans="1:14" ht="13.8" hidden="1" x14ac:dyDescent="0.25">
      <c r="A90" s="2">
        <v>2</v>
      </c>
      <c r="B90" s="2" t="s">
        <v>267</v>
      </c>
      <c r="C90" s="34" t="s">
        <v>268</v>
      </c>
      <c r="D90" s="50" t="s">
        <v>269</v>
      </c>
      <c r="E90" s="145"/>
      <c r="F90" s="145"/>
      <c r="G90" s="369"/>
      <c r="H90" s="349">
        <f t="shared" si="1"/>
        <v>0</v>
      </c>
      <c r="I90" s="62"/>
      <c r="J90" s="62"/>
      <c r="K90" s="31"/>
      <c r="L90" s="140"/>
      <c r="M90" s="143"/>
      <c r="N90" s="46"/>
    </row>
    <row r="91" spans="1:14" ht="13.8" hidden="1" x14ac:dyDescent="0.25">
      <c r="A91" s="2">
        <v>2</v>
      </c>
      <c r="B91" s="2" t="s">
        <v>267</v>
      </c>
      <c r="C91" s="34" t="s">
        <v>270</v>
      </c>
      <c r="D91" s="50" t="s">
        <v>271</v>
      </c>
      <c r="E91" s="145"/>
      <c r="F91" s="145"/>
      <c r="G91" s="369"/>
      <c r="H91" s="349">
        <f t="shared" si="1"/>
        <v>0</v>
      </c>
      <c r="I91" s="62"/>
      <c r="J91" s="62"/>
      <c r="K91" s="31"/>
      <c r="L91" s="140"/>
      <c r="M91" s="143"/>
      <c r="N91" s="46"/>
    </row>
    <row r="92" spans="1:14" ht="13.8" hidden="1" x14ac:dyDescent="0.25">
      <c r="A92" s="2">
        <v>2</v>
      </c>
      <c r="B92" s="2" t="s">
        <v>267</v>
      </c>
      <c r="C92" s="34" t="s">
        <v>272</v>
      </c>
      <c r="D92" s="50" t="s">
        <v>273</v>
      </c>
      <c r="E92" s="145"/>
      <c r="F92" s="145"/>
      <c r="G92" s="369"/>
      <c r="H92" s="349">
        <f t="shared" si="1"/>
        <v>0</v>
      </c>
      <c r="I92" s="62"/>
      <c r="J92" s="62"/>
      <c r="K92" s="31"/>
      <c r="L92" s="140"/>
      <c r="M92" s="143"/>
      <c r="N92" s="46"/>
    </row>
    <row r="93" spans="1:14" ht="13.8" hidden="1" x14ac:dyDescent="0.25">
      <c r="A93" s="2">
        <v>2</v>
      </c>
      <c r="B93" s="2" t="s">
        <v>267</v>
      </c>
      <c r="C93" s="34" t="s">
        <v>274</v>
      </c>
      <c r="D93" s="50" t="s">
        <v>275</v>
      </c>
      <c r="E93" s="145"/>
      <c r="F93" s="145"/>
      <c r="G93" s="369"/>
      <c r="H93" s="349">
        <f t="shared" si="1"/>
        <v>0</v>
      </c>
      <c r="I93" s="62"/>
      <c r="J93" s="62"/>
      <c r="K93" s="31"/>
      <c r="L93" s="140"/>
      <c r="M93" s="143"/>
      <c r="N93" s="46"/>
    </row>
    <row r="94" spans="1:14" ht="13.8" x14ac:dyDescent="0.25">
      <c r="A94" s="2">
        <v>2</v>
      </c>
      <c r="B94" s="2" t="s">
        <v>276</v>
      </c>
      <c r="C94" s="34" t="s">
        <v>277</v>
      </c>
      <c r="D94" s="50" t="s">
        <v>278</v>
      </c>
      <c r="E94" s="51"/>
      <c r="F94" s="145"/>
      <c r="G94" s="366">
        <v>300000</v>
      </c>
      <c r="H94" s="349">
        <f t="shared" si="1"/>
        <v>300000</v>
      </c>
      <c r="I94" s="53"/>
      <c r="J94" s="483"/>
      <c r="K94" s="31"/>
      <c r="L94" s="140"/>
      <c r="M94" s="143"/>
      <c r="N94" s="46"/>
    </row>
    <row r="95" spans="1:14" ht="26.4" hidden="1" x14ac:dyDescent="0.25">
      <c r="A95" s="2">
        <v>2</v>
      </c>
      <c r="B95" s="2" t="s">
        <v>276</v>
      </c>
      <c r="C95" s="34" t="s">
        <v>281</v>
      </c>
      <c r="D95" s="54" t="s">
        <v>282</v>
      </c>
      <c r="E95" s="145"/>
      <c r="F95" s="145"/>
      <c r="G95" s="366"/>
      <c r="H95" s="349">
        <f t="shared" si="1"/>
        <v>0</v>
      </c>
      <c r="I95" s="53"/>
      <c r="J95" s="53"/>
      <c r="K95" s="31"/>
      <c r="L95" s="140"/>
      <c r="M95" s="143"/>
      <c r="N95" s="46"/>
    </row>
    <row r="96" spans="1:14" ht="13.8" x14ac:dyDescent="0.25">
      <c r="A96" s="2">
        <v>2</v>
      </c>
      <c r="B96" s="2" t="s">
        <v>276</v>
      </c>
      <c r="C96" s="34" t="s">
        <v>283</v>
      </c>
      <c r="D96" s="50" t="s">
        <v>284</v>
      </c>
      <c r="E96" s="51"/>
      <c r="F96" s="145"/>
      <c r="G96" s="481">
        <v>1000000</v>
      </c>
      <c r="H96" s="349">
        <f t="shared" si="1"/>
        <v>1000000</v>
      </c>
      <c r="I96" s="53"/>
      <c r="J96" s="483"/>
      <c r="K96" s="31"/>
      <c r="L96" s="140"/>
      <c r="M96" s="143"/>
      <c r="N96" s="46"/>
    </row>
    <row r="97" spans="1:14" ht="13.8" hidden="1" x14ac:dyDescent="0.25">
      <c r="A97" s="2">
        <v>2</v>
      </c>
      <c r="B97" s="2" t="s">
        <v>276</v>
      </c>
      <c r="C97" s="34" t="s">
        <v>287</v>
      </c>
      <c r="D97" s="50" t="s">
        <v>288</v>
      </c>
      <c r="E97" s="145"/>
      <c r="F97" s="145"/>
      <c r="G97" s="481"/>
      <c r="H97" s="349">
        <f t="shared" si="1"/>
        <v>0</v>
      </c>
      <c r="I97" s="53"/>
      <c r="J97" s="53"/>
      <c r="K97" s="31"/>
      <c r="L97" s="140"/>
      <c r="M97" s="143"/>
      <c r="N97" s="46"/>
    </row>
    <row r="98" spans="1:14" ht="13.8" x14ac:dyDescent="0.25">
      <c r="A98" s="2">
        <v>2</v>
      </c>
      <c r="B98" s="2" t="s">
        <v>276</v>
      </c>
      <c r="C98" s="34" t="s">
        <v>289</v>
      </c>
      <c r="D98" s="50" t="s">
        <v>290</v>
      </c>
      <c r="E98" s="51"/>
      <c r="F98" s="145"/>
      <c r="G98" s="481">
        <v>2000000</v>
      </c>
      <c r="H98" s="349">
        <f t="shared" si="1"/>
        <v>2000000</v>
      </c>
      <c r="I98" s="53"/>
      <c r="J98" s="483"/>
      <c r="K98" s="31"/>
      <c r="L98" s="140"/>
      <c r="M98" s="143"/>
      <c r="N98" s="46"/>
    </row>
    <row r="99" spans="1:14" ht="13.8" x14ac:dyDescent="0.25">
      <c r="A99" s="2">
        <v>2</v>
      </c>
      <c r="B99" s="2" t="s">
        <v>276</v>
      </c>
      <c r="C99" s="34" t="s">
        <v>293</v>
      </c>
      <c r="D99" s="50" t="s">
        <v>294</v>
      </c>
      <c r="E99" s="51"/>
      <c r="F99" s="145"/>
      <c r="G99" s="481">
        <v>50000</v>
      </c>
      <c r="H99" s="349">
        <f t="shared" si="1"/>
        <v>50000</v>
      </c>
      <c r="I99" s="52"/>
      <c r="J99" s="482"/>
      <c r="K99" s="31"/>
      <c r="L99" s="140"/>
      <c r="M99" s="143"/>
      <c r="N99" s="46"/>
    </row>
    <row r="100" spans="1:14" ht="13.8" hidden="1" x14ac:dyDescent="0.25">
      <c r="A100" s="2">
        <v>2</v>
      </c>
      <c r="B100" s="2" t="s">
        <v>276</v>
      </c>
      <c r="C100" s="34" t="s">
        <v>295</v>
      </c>
      <c r="D100" s="50" t="s">
        <v>296</v>
      </c>
      <c r="E100" s="145"/>
      <c r="F100" s="145"/>
      <c r="G100" s="481"/>
      <c r="H100" s="349">
        <f t="shared" si="1"/>
        <v>0</v>
      </c>
      <c r="I100" s="53"/>
      <c r="J100" s="53"/>
      <c r="K100" s="31"/>
      <c r="L100" s="140"/>
      <c r="M100" s="143"/>
      <c r="N100" s="46"/>
    </row>
    <row r="101" spans="1:14" ht="13.8" hidden="1" x14ac:dyDescent="0.25">
      <c r="A101" s="2">
        <v>2</v>
      </c>
      <c r="B101" s="2" t="s">
        <v>276</v>
      </c>
      <c r="C101" s="34" t="s">
        <v>298</v>
      </c>
      <c r="D101" s="50" t="s">
        <v>299</v>
      </c>
      <c r="E101" s="145"/>
      <c r="F101" s="145"/>
      <c r="G101" s="481"/>
      <c r="H101" s="349">
        <f t="shared" si="1"/>
        <v>0</v>
      </c>
      <c r="I101" s="53"/>
      <c r="J101" s="53"/>
      <c r="K101" s="31"/>
      <c r="L101" s="140"/>
      <c r="M101" s="143"/>
      <c r="N101" s="46"/>
    </row>
    <row r="102" spans="1:14" ht="13.8" hidden="1" x14ac:dyDescent="0.25">
      <c r="A102" s="2">
        <v>3</v>
      </c>
      <c r="B102" s="2" t="s">
        <v>300</v>
      </c>
      <c r="C102" s="34" t="s">
        <v>301</v>
      </c>
      <c r="D102" s="50" t="s">
        <v>302</v>
      </c>
      <c r="E102" s="153"/>
      <c r="F102" s="153"/>
      <c r="G102" s="369"/>
      <c r="H102" s="349">
        <f t="shared" si="1"/>
        <v>0</v>
      </c>
      <c r="I102" s="53"/>
      <c r="J102" s="53"/>
      <c r="K102" s="31"/>
      <c r="L102" s="140"/>
      <c r="M102" s="143"/>
      <c r="N102" s="46"/>
    </row>
    <row r="103" spans="1:14" ht="13.8" hidden="1" x14ac:dyDescent="0.25">
      <c r="A103" s="2">
        <v>3</v>
      </c>
      <c r="B103" s="2" t="s">
        <v>300</v>
      </c>
      <c r="C103" s="34" t="s">
        <v>303</v>
      </c>
      <c r="D103" s="50" t="s">
        <v>304</v>
      </c>
      <c r="E103" s="153"/>
      <c r="F103" s="153"/>
      <c r="G103" s="369"/>
      <c r="H103" s="349">
        <f t="shared" si="1"/>
        <v>0</v>
      </c>
      <c r="I103" s="53"/>
      <c r="J103" s="53"/>
      <c r="K103" s="31"/>
      <c r="L103" s="140"/>
      <c r="M103" s="143"/>
      <c r="N103" s="46"/>
    </row>
    <row r="104" spans="1:14" ht="13.8" hidden="1" x14ac:dyDescent="0.25">
      <c r="A104" s="2">
        <v>3</v>
      </c>
      <c r="B104" s="2" t="s">
        <v>300</v>
      </c>
      <c r="C104" s="34" t="s">
        <v>305</v>
      </c>
      <c r="D104" s="50" t="s">
        <v>306</v>
      </c>
      <c r="E104" s="153"/>
      <c r="F104" s="153"/>
      <c r="G104" s="369"/>
      <c r="H104" s="349">
        <f t="shared" si="1"/>
        <v>0</v>
      </c>
      <c r="I104" s="53"/>
      <c r="J104" s="53"/>
      <c r="K104" s="31"/>
      <c r="L104" s="140"/>
      <c r="M104" s="143"/>
      <c r="N104" s="46"/>
    </row>
    <row r="105" spans="1:14" ht="13.8" hidden="1" x14ac:dyDescent="0.25">
      <c r="A105" s="2">
        <v>3</v>
      </c>
      <c r="B105" s="2" t="s">
        <v>300</v>
      </c>
      <c r="C105" s="34" t="s">
        <v>307</v>
      </c>
      <c r="D105" s="50" t="s">
        <v>308</v>
      </c>
      <c r="E105" s="153"/>
      <c r="F105" s="153"/>
      <c r="G105" s="369"/>
      <c r="H105" s="349">
        <f t="shared" si="1"/>
        <v>0</v>
      </c>
      <c r="I105" s="53"/>
      <c r="J105" s="53"/>
      <c r="K105" s="31"/>
      <c r="L105" s="140"/>
      <c r="M105" s="143"/>
      <c r="N105" s="46"/>
    </row>
    <row r="106" spans="1:14" ht="13.8" hidden="1" x14ac:dyDescent="0.25">
      <c r="A106" s="2">
        <v>3</v>
      </c>
      <c r="B106" s="2" t="s">
        <v>309</v>
      </c>
      <c r="C106" s="34" t="s">
        <v>310</v>
      </c>
      <c r="D106" s="50" t="s">
        <v>311</v>
      </c>
      <c r="E106" s="153"/>
      <c r="F106" s="153"/>
      <c r="G106" s="369"/>
      <c r="H106" s="349">
        <f t="shared" si="1"/>
        <v>0</v>
      </c>
      <c r="I106" s="53"/>
      <c r="J106" s="53"/>
      <c r="K106" s="31"/>
      <c r="L106" s="140"/>
      <c r="M106" s="143"/>
      <c r="N106" s="46"/>
    </row>
    <row r="107" spans="1:14" ht="13.8" hidden="1" x14ac:dyDescent="0.25">
      <c r="A107" s="2">
        <v>3</v>
      </c>
      <c r="B107" s="2" t="s">
        <v>309</v>
      </c>
      <c r="C107" s="34" t="s">
        <v>312</v>
      </c>
      <c r="D107" s="50" t="s">
        <v>313</v>
      </c>
      <c r="E107" s="153"/>
      <c r="F107" s="153"/>
      <c r="G107" s="369"/>
      <c r="H107" s="349">
        <f t="shared" si="1"/>
        <v>0</v>
      </c>
      <c r="I107" s="53"/>
      <c r="J107" s="53"/>
      <c r="K107" s="31"/>
      <c r="L107" s="140"/>
      <c r="M107" s="143"/>
      <c r="N107" s="46"/>
    </row>
    <row r="108" spans="1:14" ht="13.8" hidden="1" x14ac:dyDescent="0.25">
      <c r="A108" s="2">
        <v>3</v>
      </c>
      <c r="B108" s="2" t="s">
        <v>309</v>
      </c>
      <c r="C108" s="34" t="s">
        <v>314</v>
      </c>
      <c r="D108" s="50" t="s">
        <v>315</v>
      </c>
      <c r="E108" s="153"/>
      <c r="F108" s="153"/>
      <c r="G108" s="369"/>
      <c r="H108" s="349">
        <f t="shared" si="1"/>
        <v>0</v>
      </c>
      <c r="I108" s="53"/>
      <c r="J108" s="53"/>
      <c r="K108" s="31"/>
      <c r="L108" s="140"/>
      <c r="M108" s="143"/>
      <c r="N108" s="46"/>
    </row>
    <row r="109" spans="1:14" ht="13.8" hidden="1" x14ac:dyDescent="0.25">
      <c r="A109" s="2">
        <v>3</v>
      </c>
      <c r="B109" s="2" t="s">
        <v>309</v>
      </c>
      <c r="C109" s="34" t="s">
        <v>316</v>
      </c>
      <c r="D109" s="50" t="s">
        <v>317</v>
      </c>
      <c r="E109" s="153"/>
      <c r="F109" s="153"/>
      <c r="G109" s="369"/>
      <c r="H109" s="349">
        <f t="shared" si="1"/>
        <v>0</v>
      </c>
      <c r="I109" s="53"/>
      <c r="J109" s="53"/>
      <c r="K109" s="31"/>
      <c r="L109" s="140"/>
      <c r="M109" s="143"/>
      <c r="N109" s="46"/>
    </row>
    <row r="110" spans="1:14" ht="13.8" hidden="1" x14ac:dyDescent="0.25">
      <c r="A110" s="2">
        <v>3</v>
      </c>
      <c r="B110" s="2" t="s">
        <v>309</v>
      </c>
      <c r="C110" s="34" t="s">
        <v>318</v>
      </c>
      <c r="D110" s="50" t="s">
        <v>319</v>
      </c>
      <c r="E110" s="153"/>
      <c r="F110" s="153"/>
      <c r="G110" s="369"/>
      <c r="H110" s="349">
        <f t="shared" si="1"/>
        <v>0</v>
      </c>
      <c r="I110" s="53"/>
      <c r="J110" s="53"/>
      <c r="K110" s="31"/>
      <c r="L110" s="140"/>
      <c r="M110" s="143"/>
      <c r="N110" s="46"/>
    </row>
    <row r="111" spans="1:14" ht="13.8" hidden="1" x14ac:dyDescent="0.25">
      <c r="A111" s="2">
        <v>3</v>
      </c>
      <c r="B111" s="2" t="s">
        <v>309</v>
      </c>
      <c r="C111" s="34" t="s">
        <v>320</v>
      </c>
      <c r="D111" s="50" t="s">
        <v>321</v>
      </c>
      <c r="E111" s="153"/>
      <c r="F111" s="153"/>
      <c r="G111" s="369"/>
      <c r="H111" s="349">
        <f t="shared" si="1"/>
        <v>0</v>
      </c>
      <c r="I111" s="53"/>
      <c r="J111" s="53"/>
      <c r="K111" s="31"/>
      <c r="L111" s="140"/>
      <c r="M111" s="143"/>
      <c r="N111" s="46"/>
    </row>
    <row r="112" spans="1:14" ht="13.8" hidden="1" x14ac:dyDescent="0.25">
      <c r="A112" s="2">
        <v>3</v>
      </c>
      <c r="B112" s="2" t="s">
        <v>309</v>
      </c>
      <c r="C112" s="34" t="s">
        <v>322</v>
      </c>
      <c r="D112" s="50" t="s">
        <v>323</v>
      </c>
      <c r="E112" s="153"/>
      <c r="F112" s="153"/>
      <c r="G112" s="369"/>
      <c r="H112" s="349">
        <f t="shared" si="1"/>
        <v>0</v>
      </c>
      <c r="I112" s="53"/>
      <c r="J112" s="53"/>
      <c r="K112" s="31"/>
      <c r="L112" s="140"/>
      <c r="M112" s="143"/>
      <c r="N112" s="46"/>
    </row>
    <row r="113" spans="1:14" ht="13.8" hidden="1" x14ac:dyDescent="0.25">
      <c r="A113" s="2">
        <v>3</v>
      </c>
      <c r="B113" s="2" t="s">
        <v>309</v>
      </c>
      <c r="C113" s="34" t="s">
        <v>324</v>
      </c>
      <c r="D113" s="50" t="s">
        <v>325</v>
      </c>
      <c r="E113" s="153"/>
      <c r="F113" s="153"/>
      <c r="G113" s="369"/>
      <c r="H113" s="349">
        <f t="shared" si="1"/>
        <v>0</v>
      </c>
      <c r="I113" s="53"/>
      <c r="J113" s="53"/>
      <c r="K113" s="31"/>
      <c r="L113" s="140"/>
      <c r="M113" s="143"/>
      <c r="N113" s="46"/>
    </row>
    <row r="114" spans="1:14" ht="13.8" hidden="1" x14ac:dyDescent="0.25">
      <c r="A114" s="2">
        <v>3</v>
      </c>
      <c r="B114" s="2" t="s">
        <v>326</v>
      </c>
      <c r="C114" s="34" t="s">
        <v>327</v>
      </c>
      <c r="D114" s="50" t="s">
        <v>328</v>
      </c>
      <c r="E114" s="153"/>
      <c r="F114" s="153"/>
      <c r="G114" s="369"/>
      <c r="H114" s="349">
        <f t="shared" si="1"/>
        <v>0</v>
      </c>
      <c r="I114" s="53"/>
      <c r="J114" s="53"/>
      <c r="K114" s="31"/>
      <c r="L114" s="140"/>
      <c r="M114" s="143"/>
      <c r="N114" s="46"/>
    </row>
    <row r="115" spans="1:14" ht="13.8" hidden="1" x14ac:dyDescent="0.25">
      <c r="A115" s="2">
        <v>3</v>
      </c>
      <c r="B115" s="2" t="s">
        <v>326</v>
      </c>
      <c r="C115" s="34" t="s">
        <v>329</v>
      </c>
      <c r="D115" s="50" t="s">
        <v>330</v>
      </c>
      <c r="E115" s="153"/>
      <c r="F115" s="153"/>
      <c r="G115" s="369"/>
      <c r="H115" s="349">
        <f t="shared" si="1"/>
        <v>0</v>
      </c>
      <c r="I115" s="53"/>
      <c r="J115" s="53"/>
      <c r="K115" s="31"/>
      <c r="L115" s="140"/>
      <c r="M115" s="143"/>
      <c r="N115" s="46"/>
    </row>
    <row r="116" spans="1:14" ht="13.8" hidden="1" x14ac:dyDescent="0.25">
      <c r="A116" s="2">
        <v>3</v>
      </c>
      <c r="B116" s="2" t="s">
        <v>331</v>
      </c>
      <c r="C116" s="34" t="s">
        <v>332</v>
      </c>
      <c r="D116" s="50" t="s">
        <v>333</v>
      </c>
      <c r="E116" s="153"/>
      <c r="F116" s="153"/>
      <c r="G116" s="369"/>
      <c r="H116" s="349">
        <f t="shared" si="1"/>
        <v>0</v>
      </c>
      <c r="I116" s="53"/>
      <c r="J116" s="53"/>
      <c r="K116" s="31"/>
      <c r="L116" s="140"/>
      <c r="M116" s="143"/>
      <c r="N116" s="46"/>
    </row>
    <row r="117" spans="1:14" ht="13.8" hidden="1" x14ac:dyDescent="0.25">
      <c r="A117" s="2">
        <v>3</v>
      </c>
      <c r="B117" s="2" t="s">
        <v>331</v>
      </c>
      <c r="C117" s="34" t="s">
        <v>334</v>
      </c>
      <c r="D117" s="50" t="s">
        <v>335</v>
      </c>
      <c r="E117" s="153"/>
      <c r="F117" s="153"/>
      <c r="G117" s="369"/>
      <c r="H117" s="349">
        <f t="shared" si="1"/>
        <v>0</v>
      </c>
      <c r="I117" s="53"/>
      <c r="J117" s="53"/>
      <c r="K117" s="31"/>
      <c r="L117" s="140"/>
      <c r="M117" s="143"/>
      <c r="N117" s="46"/>
    </row>
    <row r="118" spans="1:14" ht="13.8" hidden="1" x14ac:dyDescent="0.25">
      <c r="A118" s="2">
        <v>3</v>
      </c>
      <c r="B118" s="2" t="s">
        <v>331</v>
      </c>
      <c r="C118" s="34" t="s">
        <v>336</v>
      </c>
      <c r="D118" s="50" t="s">
        <v>337</v>
      </c>
      <c r="E118" s="153"/>
      <c r="F118" s="153"/>
      <c r="G118" s="369"/>
      <c r="H118" s="349">
        <f t="shared" si="1"/>
        <v>0</v>
      </c>
      <c r="I118" s="53"/>
      <c r="J118" s="53"/>
      <c r="K118" s="31"/>
      <c r="L118" s="140"/>
      <c r="M118" s="143"/>
      <c r="N118" s="46"/>
    </row>
    <row r="119" spans="1:14" ht="13.8" hidden="1" x14ac:dyDescent="0.25">
      <c r="A119" s="2">
        <v>3</v>
      </c>
      <c r="B119" s="2" t="s">
        <v>331</v>
      </c>
      <c r="C119" s="34" t="s">
        <v>338</v>
      </c>
      <c r="D119" s="50" t="s">
        <v>339</v>
      </c>
      <c r="E119" s="153"/>
      <c r="F119" s="153"/>
      <c r="G119" s="369"/>
      <c r="H119" s="349">
        <f t="shared" si="1"/>
        <v>0</v>
      </c>
      <c r="I119" s="53"/>
      <c r="J119" s="53"/>
      <c r="K119" s="31"/>
      <c r="L119" s="140"/>
      <c r="M119" s="143"/>
      <c r="N119" s="46"/>
    </row>
    <row r="120" spans="1:14" ht="13.8" hidden="1" x14ac:dyDescent="0.25">
      <c r="A120" s="2">
        <v>3</v>
      </c>
      <c r="B120" s="2" t="s">
        <v>331</v>
      </c>
      <c r="C120" s="34" t="s">
        <v>340</v>
      </c>
      <c r="D120" s="50" t="s">
        <v>341</v>
      </c>
      <c r="E120" s="153"/>
      <c r="F120" s="153"/>
      <c r="G120" s="369"/>
      <c r="H120" s="349">
        <f t="shared" si="1"/>
        <v>0</v>
      </c>
      <c r="I120" s="53"/>
      <c r="J120" s="53"/>
      <c r="K120" s="31"/>
      <c r="L120" s="140"/>
      <c r="M120" s="143"/>
      <c r="N120" s="46"/>
    </row>
    <row r="121" spans="1:14" ht="13.8" hidden="1" x14ac:dyDescent="0.25">
      <c r="A121" s="2">
        <v>4</v>
      </c>
      <c r="B121" s="2" t="s">
        <v>342</v>
      </c>
      <c r="C121" s="34" t="s">
        <v>343</v>
      </c>
      <c r="D121" s="50" t="s">
        <v>344</v>
      </c>
      <c r="E121" s="145"/>
      <c r="F121" s="145"/>
      <c r="G121" s="369"/>
      <c r="H121" s="349">
        <f t="shared" si="1"/>
        <v>0</v>
      </c>
      <c r="I121" s="53"/>
      <c r="J121" s="53"/>
      <c r="K121" s="31"/>
      <c r="L121" s="140"/>
      <c r="M121" s="143"/>
      <c r="N121" s="46"/>
    </row>
    <row r="122" spans="1:14" ht="13.8" hidden="1" x14ac:dyDescent="0.25">
      <c r="A122" s="2">
        <v>4</v>
      </c>
      <c r="B122" s="2" t="s">
        <v>342</v>
      </c>
      <c r="C122" s="34" t="s">
        <v>345</v>
      </c>
      <c r="D122" s="50" t="s">
        <v>346</v>
      </c>
      <c r="E122" s="145"/>
      <c r="F122" s="145"/>
      <c r="G122" s="369"/>
      <c r="H122" s="349">
        <f t="shared" si="1"/>
        <v>0</v>
      </c>
      <c r="I122" s="53"/>
      <c r="J122" s="53"/>
      <c r="K122" s="31"/>
      <c r="L122" s="140"/>
      <c r="M122" s="143"/>
      <c r="N122" s="46"/>
    </row>
    <row r="123" spans="1:14" ht="13.8" hidden="1" x14ac:dyDescent="0.25">
      <c r="A123" s="2">
        <v>4</v>
      </c>
      <c r="B123" s="2" t="s">
        <v>342</v>
      </c>
      <c r="C123" s="34" t="s">
        <v>347</v>
      </c>
      <c r="D123" s="50" t="s">
        <v>348</v>
      </c>
      <c r="E123" s="145"/>
      <c r="F123" s="145"/>
      <c r="G123" s="369"/>
      <c r="H123" s="349">
        <f t="shared" si="1"/>
        <v>0</v>
      </c>
      <c r="I123" s="53"/>
      <c r="J123" s="53"/>
      <c r="K123" s="31"/>
      <c r="L123" s="140"/>
      <c r="M123" s="143"/>
      <c r="N123" s="46"/>
    </row>
    <row r="124" spans="1:14" ht="13.8" hidden="1" x14ac:dyDescent="0.25">
      <c r="A124" s="2">
        <v>4</v>
      </c>
      <c r="B124" s="2" t="s">
        <v>342</v>
      </c>
      <c r="C124" s="34" t="s">
        <v>349</v>
      </c>
      <c r="D124" s="50" t="s">
        <v>350</v>
      </c>
      <c r="E124" s="145"/>
      <c r="F124" s="145"/>
      <c r="G124" s="369"/>
      <c r="H124" s="349">
        <f t="shared" si="1"/>
        <v>0</v>
      </c>
      <c r="I124" s="53"/>
      <c r="J124" s="53"/>
      <c r="K124" s="31"/>
      <c r="L124" s="140"/>
      <c r="M124" s="143"/>
      <c r="N124" s="46"/>
    </row>
    <row r="125" spans="1:14" ht="13.8" hidden="1" x14ac:dyDescent="0.25">
      <c r="A125" s="2">
        <v>4</v>
      </c>
      <c r="B125" s="2" t="s">
        <v>342</v>
      </c>
      <c r="C125" s="34" t="s">
        <v>351</v>
      </c>
      <c r="D125" s="50" t="s">
        <v>352</v>
      </c>
      <c r="E125" s="145"/>
      <c r="F125" s="145"/>
      <c r="G125" s="369"/>
      <c r="H125" s="349">
        <f t="shared" si="1"/>
        <v>0</v>
      </c>
      <c r="I125" s="53"/>
      <c r="J125" s="53"/>
      <c r="K125" s="31"/>
      <c r="L125" s="140"/>
      <c r="M125" s="143"/>
      <c r="N125" s="46"/>
    </row>
    <row r="126" spans="1:14" ht="13.8" hidden="1" x14ac:dyDescent="0.25">
      <c r="A126" s="2">
        <v>4</v>
      </c>
      <c r="B126" s="2" t="s">
        <v>342</v>
      </c>
      <c r="C126" s="34" t="s">
        <v>353</v>
      </c>
      <c r="D126" s="50" t="s">
        <v>354</v>
      </c>
      <c r="E126" s="145"/>
      <c r="F126" s="145"/>
      <c r="G126" s="369"/>
      <c r="H126" s="349">
        <f t="shared" si="1"/>
        <v>0</v>
      </c>
      <c r="I126" s="53"/>
      <c r="J126" s="53"/>
      <c r="K126" s="31"/>
      <c r="L126" s="140"/>
      <c r="M126" s="143"/>
      <c r="N126" s="46"/>
    </row>
    <row r="127" spans="1:14" ht="13.8" hidden="1" x14ac:dyDescent="0.25">
      <c r="A127" s="2">
        <v>4</v>
      </c>
      <c r="B127" s="2" t="s">
        <v>342</v>
      </c>
      <c r="C127" s="34" t="s">
        <v>355</v>
      </c>
      <c r="D127" s="50" t="s">
        <v>356</v>
      </c>
      <c r="E127" s="145"/>
      <c r="F127" s="145"/>
      <c r="G127" s="369"/>
      <c r="H127" s="349">
        <f t="shared" si="1"/>
        <v>0</v>
      </c>
      <c r="I127" s="53"/>
      <c r="J127" s="53"/>
      <c r="K127" s="31"/>
      <c r="L127" s="140"/>
      <c r="M127" s="143"/>
      <c r="N127" s="46"/>
    </row>
    <row r="128" spans="1:14" ht="13.8" hidden="1" x14ac:dyDescent="0.25">
      <c r="A128" s="2">
        <v>4</v>
      </c>
      <c r="B128" s="2" t="s">
        <v>342</v>
      </c>
      <c r="C128" s="34" t="s">
        <v>357</v>
      </c>
      <c r="D128" s="50" t="s">
        <v>358</v>
      </c>
      <c r="E128" s="145"/>
      <c r="F128" s="145"/>
      <c r="G128" s="369"/>
      <c r="H128" s="349">
        <f t="shared" si="1"/>
        <v>0</v>
      </c>
      <c r="I128" s="53"/>
      <c r="J128" s="53"/>
      <c r="K128" s="31"/>
      <c r="L128" s="140"/>
      <c r="M128" s="143"/>
      <c r="N128" s="46"/>
    </row>
    <row r="129" spans="1:14" ht="13.8" hidden="1" x14ac:dyDescent="0.25">
      <c r="A129" s="2">
        <v>4</v>
      </c>
      <c r="B129" s="2" t="s">
        <v>359</v>
      </c>
      <c r="C129" s="34" t="s">
        <v>360</v>
      </c>
      <c r="D129" s="50" t="s">
        <v>361</v>
      </c>
      <c r="E129" s="145"/>
      <c r="F129" s="145"/>
      <c r="G129" s="369"/>
      <c r="H129" s="349">
        <f t="shared" si="1"/>
        <v>0</v>
      </c>
      <c r="I129" s="53"/>
      <c r="J129" s="53"/>
      <c r="K129" s="31"/>
      <c r="L129" s="140"/>
      <c r="M129" s="143"/>
      <c r="N129" s="46"/>
    </row>
    <row r="130" spans="1:14" ht="13.8" hidden="1" x14ac:dyDescent="0.25">
      <c r="A130" s="2">
        <v>4</v>
      </c>
      <c r="B130" s="2" t="s">
        <v>359</v>
      </c>
      <c r="C130" s="34" t="s">
        <v>362</v>
      </c>
      <c r="D130" s="50" t="s">
        <v>363</v>
      </c>
      <c r="E130" s="145"/>
      <c r="F130" s="145"/>
      <c r="G130" s="369"/>
      <c r="H130" s="349">
        <f t="shared" si="1"/>
        <v>0</v>
      </c>
      <c r="I130" s="53"/>
      <c r="J130" s="53"/>
      <c r="K130" s="31"/>
      <c r="L130" s="140"/>
      <c r="M130" s="143"/>
      <c r="N130" s="46"/>
    </row>
    <row r="131" spans="1:14" ht="13.8" hidden="1" x14ac:dyDescent="0.25">
      <c r="A131" s="2">
        <v>4</v>
      </c>
      <c r="B131" s="2" t="s">
        <v>359</v>
      </c>
      <c r="C131" s="34" t="s">
        <v>364</v>
      </c>
      <c r="D131" s="50" t="s">
        <v>365</v>
      </c>
      <c r="E131" s="145"/>
      <c r="F131" s="145"/>
      <c r="G131" s="369"/>
      <c r="H131" s="349">
        <f t="shared" si="1"/>
        <v>0</v>
      </c>
      <c r="I131" s="53"/>
      <c r="J131" s="53"/>
      <c r="K131" s="31"/>
      <c r="L131" s="140"/>
      <c r="M131" s="143"/>
      <c r="N131" s="46"/>
    </row>
    <row r="132" spans="1:14" ht="13.8" hidden="1" x14ac:dyDescent="0.25">
      <c r="A132" s="2">
        <v>4</v>
      </c>
      <c r="B132" s="2" t="s">
        <v>359</v>
      </c>
      <c r="C132" s="34" t="s">
        <v>366</v>
      </c>
      <c r="D132" s="50" t="s">
        <v>367</v>
      </c>
      <c r="E132" s="145"/>
      <c r="F132" s="145"/>
      <c r="G132" s="369"/>
      <c r="H132" s="349">
        <f t="shared" si="1"/>
        <v>0</v>
      </c>
      <c r="I132" s="53"/>
      <c r="J132" s="53"/>
      <c r="K132" s="31"/>
      <c r="L132" s="140"/>
      <c r="M132" s="143"/>
      <c r="N132" s="46"/>
    </row>
    <row r="133" spans="1:14" ht="13.8" hidden="1" x14ac:dyDescent="0.25">
      <c r="A133" s="2">
        <v>4</v>
      </c>
      <c r="B133" s="2" t="s">
        <v>359</v>
      </c>
      <c r="C133" s="34" t="s">
        <v>368</v>
      </c>
      <c r="D133" s="50" t="s">
        <v>369</v>
      </c>
      <c r="E133" s="145"/>
      <c r="F133" s="145"/>
      <c r="G133" s="369"/>
      <c r="H133" s="349">
        <f t="shared" si="1"/>
        <v>0</v>
      </c>
      <c r="I133" s="53"/>
      <c r="J133" s="53"/>
      <c r="K133" s="31"/>
      <c r="L133" s="140"/>
      <c r="M133" s="143"/>
      <c r="N133" s="46"/>
    </row>
    <row r="134" spans="1:14" ht="13.8" hidden="1" x14ac:dyDescent="0.25">
      <c r="A134" s="2">
        <v>4</v>
      </c>
      <c r="B134" s="2" t="s">
        <v>359</v>
      </c>
      <c r="C134" s="34" t="s">
        <v>370</v>
      </c>
      <c r="D134" s="50" t="s">
        <v>371</v>
      </c>
      <c r="E134" s="145"/>
      <c r="F134" s="145"/>
      <c r="G134" s="369"/>
      <c r="H134" s="349">
        <f t="shared" si="1"/>
        <v>0</v>
      </c>
      <c r="I134" s="53"/>
      <c r="J134" s="53"/>
      <c r="K134" s="31"/>
      <c r="L134" s="140"/>
      <c r="M134" s="143"/>
      <c r="N134" s="46"/>
    </row>
    <row r="135" spans="1:14" ht="13.8" hidden="1" x14ac:dyDescent="0.25">
      <c r="A135" s="2">
        <v>4</v>
      </c>
      <c r="B135" s="2" t="s">
        <v>359</v>
      </c>
      <c r="C135" s="34" t="s">
        <v>372</v>
      </c>
      <c r="D135" s="50" t="s">
        <v>373</v>
      </c>
      <c r="E135" s="145"/>
      <c r="F135" s="145"/>
      <c r="G135" s="369"/>
      <c r="H135" s="349">
        <f t="shared" ref="H135:H198" si="2">+E135+F135+G135</f>
        <v>0</v>
      </c>
      <c r="I135" s="53"/>
      <c r="J135" s="53"/>
      <c r="K135" s="31"/>
      <c r="L135" s="140"/>
      <c r="M135" s="143"/>
      <c r="N135" s="46"/>
    </row>
    <row r="136" spans="1:14" ht="13.8" hidden="1" x14ac:dyDescent="0.25">
      <c r="A136" s="2">
        <v>4</v>
      </c>
      <c r="B136" s="2" t="s">
        <v>359</v>
      </c>
      <c r="C136" s="34" t="s">
        <v>374</v>
      </c>
      <c r="D136" s="50" t="s">
        <v>375</v>
      </c>
      <c r="E136" s="145"/>
      <c r="F136" s="145"/>
      <c r="G136" s="369"/>
      <c r="H136" s="349">
        <f t="shared" si="2"/>
        <v>0</v>
      </c>
      <c r="I136" s="53"/>
      <c r="J136" s="53"/>
      <c r="K136" s="31"/>
      <c r="L136" s="140"/>
      <c r="M136" s="143"/>
      <c r="N136" s="46"/>
    </row>
    <row r="137" spans="1:14" ht="13.8" hidden="1" x14ac:dyDescent="0.25">
      <c r="A137" s="2">
        <v>4</v>
      </c>
      <c r="B137" s="2" t="s">
        <v>376</v>
      </c>
      <c r="C137" s="34" t="s">
        <v>377</v>
      </c>
      <c r="D137" s="50" t="s">
        <v>378</v>
      </c>
      <c r="E137" s="145"/>
      <c r="F137" s="145"/>
      <c r="G137" s="369"/>
      <c r="H137" s="349">
        <f t="shared" si="2"/>
        <v>0</v>
      </c>
      <c r="I137" s="53"/>
      <c r="J137" s="53"/>
      <c r="K137" s="31"/>
      <c r="L137" s="140"/>
      <c r="M137" s="143"/>
      <c r="N137" s="46"/>
    </row>
    <row r="138" spans="1:14" ht="13.8" hidden="1" x14ac:dyDescent="0.25">
      <c r="A138" s="2">
        <v>4</v>
      </c>
      <c r="B138" s="2" t="s">
        <v>376</v>
      </c>
      <c r="C138" s="34" t="s">
        <v>379</v>
      </c>
      <c r="D138" s="50" t="s">
        <v>380</v>
      </c>
      <c r="E138" s="145"/>
      <c r="F138" s="145"/>
      <c r="G138" s="369"/>
      <c r="H138" s="349">
        <f t="shared" si="2"/>
        <v>0</v>
      </c>
      <c r="I138" s="53"/>
      <c r="J138" s="53"/>
      <c r="K138" s="31"/>
      <c r="L138" s="140"/>
      <c r="M138" s="143"/>
      <c r="N138" s="46"/>
    </row>
    <row r="139" spans="1:14" ht="13.8" hidden="1" x14ac:dyDescent="0.25">
      <c r="A139" s="2">
        <v>5</v>
      </c>
      <c r="B139" s="2" t="s">
        <v>381</v>
      </c>
      <c r="C139" s="34" t="s">
        <v>382</v>
      </c>
      <c r="D139" s="50" t="s">
        <v>383</v>
      </c>
      <c r="E139" s="145"/>
      <c r="F139" s="145"/>
      <c r="G139" s="366"/>
      <c r="H139" s="349">
        <f t="shared" si="2"/>
        <v>0</v>
      </c>
      <c r="I139" s="53"/>
      <c r="J139" s="53"/>
      <c r="K139" s="31"/>
      <c r="L139" s="140"/>
      <c r="M139" s="143"/>
      <c r="N139" s="46"/>
    </row>
    <row r="140" spans="1:14" ht="13.8" hidden="1" x14ac:dyDescent="0.25">
      <c r="A140" s="2">
        <v>5</v>
      </c>
      <c r="B140" s="2" t="s">
        <v>381</v>
      </c>
      <c r="C140" s="34" t="s">
        <v>384</v>
      </c>
      <c r="D140" s="50" t="s">
        <v>385</v>
      </c>
      <c r="E140" s="145"/>
      <c r="F140" s="145"/>
      <c r="G140" s="366"/>
      <c r="H140" s="349">
        <f t="shared" si="2"/>
        <v>0</v>
      </c>
      <c r="I140" s="53"/>
      <c r="J140" s="53"/>
      <c r="K140" s="31"/>
      <c r="L140" s="140"/>
      <c r="M140" s="143"/>
      <c r="N140" s="46"/>
    </row>
    <row r="141" spans="1:14" ht="13.8" hidden="1" x14ac:dyDescent="0.25">
      <c r="A141" s="2">
        <v>5</v>
      </c>
      <c r="B141" s="2" t="s">
        <v>381</v>
      </c>
      <c r="C141" s="34" t="s">
        <v>386</v>
      </c>
      <c r="D141" s="50" t="s">
        <v>387</v>
      </c>
      <c r="E141" s="145"/>
      <c r="F141" s="145"/>
      <c r="G141" s="366"/>
      <c r="H141" s="349">
        <f t="shared" si="2"/>
        <v>0</v>
      </c>
      <c r="I141" s="53"/>
      <c r="J141" s="53"/>
      <c r="K141" s="31"/>
      <c r="L141" s="140"/>
      <c r="M141" s="143"/>
      <c r="N141" s="46"/>
    </row>
    <row r="142" spans="1:14" ht="13.8" x14ac:dyDescent="0.25">
      <c r="A142" s="2">
        <v>5</v>
      </c>
      <c r="B142" s="2" t="s">
        <v>381</v>
      </c>
      <c r="C142" s="34" t="s">
        <v>388</v>
      </c>
      <c r="D142" s="50" t="s">
        <v>389</v>
      </c>
      <c r="E142" s="51"/>
      <c r="F142" s="145"/>
      <c r="G142" s="366">
        <v>1500000</v>
      </c>
      <c r="H142" s="349">
        <f t="shared" si="2"/>
        <v>1500000</v>
      </c>
      <c r="I142" s="53"/>
      <c r="J142" s="483"/>
      <c r="K142" s="31"/>
      <c r="L142" s="140"/>
      <c r="M142" s="143"/>
      <c r="N142" s="46"/>
    </row>
    <row r="143" spans="1:14" ht="13.8" x14ac:dyDescent="0.25">
      <c r="A143" s="2">
        <v>5</v>
      </c>
      <c r="B143" s="2" t="s">
        <v>381</v>
      </c>
      <c r="C143" s="34" t="s">
        <v>392</v>
      </c>
      <c r="D143" s="50" t="s">
        <v>393</v>
      </c>
      <c r="E143" s="51"/>
      <c r="F143" s="145"/>
      <c r="G143" s="366">
        <v>12000000</v>
      </c>
      <c r="H143" s="349">
        <f t="shared" si="2"/>
        <v>12000000</v>
      </c>
      <c r="I143" s="53"/>
      <c r="J143" s="483"/>
      <c r="K143" s="31"/>
      <c r="L143" s="140"/>
      <c r="M143" s="143"/>
      <c r="N143" s="46"/>
    </row>
    <row r="144" spans="1:14" ht="13.8" hidden="1" x14ac:dyDescent="0.25">
      <c r="A144" s="2">
        <v>5</v>
      </c>
      <c r="B144" s="2" t="s">
        <v>381</v>
      </c>
      <c r="C144" s="34" t="s">
        <v>394</v>
      </c>
      <c r="D144" s="50" t="s">
        <v>395</v>
      </c>
      <c r="E144" s="145"/>
      <c r="F144" s="145"/>
      <c r="G144" s="366"/>
      <c r="H144" s="349">
        <f t="shared" si="2"/>
        <v>0</v>
      </c>
      <c r="I144" s="53"/>
      <c r="J144" s="53"/>
      <c r="K144" s="31"/>
      <c r="L144" s="140"/>
      <c r="M144" s="143"/>
      <c r="N144" s="46"/>
    </row>
    <row r="145" spans="1:14" ht="13.8" x14ac:dyDescent="0.25">
      <c r="A145" s="2">
        <v>5</v>
      </c>
      <c r="B145" s="2" t="s">
        <v>381</v>
      </c>
      <c r="C145" s="34" t="s">
        <v>396</v>
      </c>
      <c r="D145" s="50" t="s">
        <v>397</v>
      </c>
      <c r="E145" s="51"/>
      <c r="F145" s="145"/>
      <c r="G145" s="366">
        <v>14500000</v>
      </c>
      <c r="H145" s="349">
        <f t="shared" si="2"/>
        <v>14500000</v>
      </c>
      <c r="I145" s="53"/>
      <c r="J145" s="483"/>
      <c r="K145" s="31"/>
      <c r="L145" s="140"/>
      <c r="M145" s="143"/>
      <c r="N145" s="46"/>
    </row>
    <row r="146" spans="1:14" ht="13.8" x14ac:dyDescent="0.25">
      <c r="A146" s="2">
        <v>5</v>
      </c>
      <c r="B146" s="2" t="s">
        <v>381</v>
      </c>
      <c r="C146" s="34" t="s">
        <v>398</v>
      </c>
      <c r="D146" s="50" t="s">
        <v>399</v>
      </c>
      <c r="E146" s="51"/>
      <c r="F146" s="145"/>
      <c r="G146" s="366">
        <v>1000000</v>
      </c>
      <c r="H146" s="349">
        <f t="shared" si="2"/>
        <v>1000000</v>
      </c>
      <c r="I146" s="53"/>
      <c r="J146" s="483"/>
      <c r="K146" s="31"/>
      <c r="L146" s="140"/>
      <c r="M146" s="143"/>
      <c r="N146" s="46"/>
    </row>
    <row r="147" spans="1:14" ht="13.8" hidden="1" x14ac:dyDescent="0.25">
      <c r="A147" s="2">
        <v>5</v>
      </c>
      <c r="B147" s="2" t="s">
        <v>400</v>
      </c>
      <c r="C147" s="34" t="s">
        <v>401</v>
      </c>
      <c r="D147" s="50" t="s">
        <v>402</v>
      </c>
      <c r="E147" s="145"/>
      <c r="F147" s="145"/>
      <c r="G147" s="369"/>
      <c r="H147" s="349">
        <f t="shared" si="2"/>
        <v>0</v>
      </c>
      <c r="I147" s="53"/>
      <c r="J147" s="53"/>
      <c r="K147" s="31"/>
      <c r="L147" s="140"/>
      <c r="M147" s="143"/>
      <c r="N147" s="46"/>
    </row>
    <row r="148" spans="1:14" ht="13.8" hidden="1" x14ac:dyDescent="0.25">
      <c r="A148" s="2">
        <v>5</v>
      </c>
      <c r="B148" s="2" t="s">
        <v>400</v>
      </c>
      <c r="C148" s="34" t="s">
        <v>403</v>
      </c>
      <c r="D148" s="50" t="s">
        <v>404</v>
      </c>
      <c r="E148" s="145"/>
      <c r="F148" s="145"/>
      <c r="G148" s="369"/>
      <c r="H148" s="349">
        <f t="shared" si="2"/>
        <v>0</v>
      </c>
      <c r="I148" s="53"/>
      <c r="J148" s="53"/>
      <c r="K148" s="31"/>
      <c r="L148" s="140"/>
      <c r="M148" s="143"/>
      <c r="N148" s="46"/>
    </row>
    <row r="149" spans="1:14" ht="13.8" hidden="1" x14ac:dyDescent="0.25">
      <c r="A149" s="2">
        <v>5</v>
      </c>
      <c r="B149" s="2" t="s">
        <v>400</v>
      </c>
      <c r="C149" s="34" t="s">
        <v>405</v>
      </c>
      <c r="D149" s="50" t="s">
        <v>406</v>
      </c>
      <c r="E149" s="145"/>
      <c r="F149" s="145"/>
      <c r="G149" s="369"/>
      <c r="H149" s="349">
        <f t="shared" si="2"/>
        <v>0</v>
      </c>
      <c r="I149" s="53"/>
      <c r="J149" s="53"/>
      <c r="K149" s="31"/>
      <c r="L149" s="140"/>
      <c r="M149" s="143"/>
      <c r="N149" s="46"/>
    </row>
    <row r="150" spans="1:14" ht="13.8" hidden="1" x14ac:dyDescent="0.25">
      <c r="A150" s="2">
        <v>5</v>
      </c>
      <c r="B150" s="2" t="s">
        <v>400</v>
      </c>
      <c r="C150" s="34" t="s">
        <v>407</v>
      </c>
      <c r="D150" s="50" t="s">
        <v>408</v>
      </c>
      <c r="E150" s="145"/>
      <c r="F150" s="145"/>
      <c r="G150" s="369"/>
      <c r="H150" s="349">
        <f t="shared" si="2"/>
        <v>0</v>
      </c>
      <c r="I150" s="53"/>
      <c r="J150" s="53"/>
      <c r="K150" s="31"/>
      <c r="L150" s="140"/>
      <c r="M150" s="143"/>
      <c r="N150" s="46"/>
    </row>
    <row r="151" spans="1:14" ht="13.8" hidden="1" x14ac:dyDescent="0.25">
      <c r="A151" s="2">
        <v>5</v>
      </c>
      <c r="B151" s="2" t="s">
        <v>400</v>
      </c>
      <c r="C151" s="34" t="s">
        <v>409</v>
      </c>
      <c r="D151" s="50" t="s">
        <v>410</v>
      </c>
      <c r="E151" s="145"/>
      <c r="F151" s="145"/>
      <c r="G151" s="369"/>
      <c r="H151" s="349">
        <f t="shared" si="2"/>
        <v>0</v>
      </c>
      <c r="I151" s="53"/>
      <c r="J151" s="53"/>
      <c r="K151" s="31"/>
      <c r="L151" s="140"/>
      <c r="M151" s="143"/>
      <c r="N151" s="46"/>
    </row>
    <row r="152" spans="1:14" ht="13.8" hidden="1" x14ac:dyDescent="0.25">
      <c r="A152" s="2">
        <v>5</v>
      </c>
      <c r="B152" s="2" t="s">
        <v>400</v>
      </c>
      <c r="C152" s="34" t="s">
        <v>411</v>
      </c>
      <c r="D152" s="50" t="s">
        <v>412</v>
      </c>
      <c r="E152" s="145"/>
      <c r="F152" s="145"/>
      <c r="G152" s="369"/>
      <c r="H152" s="349">
        <f t="shared" si="2"/>
        <v>0</v>
      </c>
      <c r="I152" s="53"/>
      <c r="J152" s="53"/>
      <c r="K152" s="31"/>
      <c r="L152" s="140"/>
      <c r="M152" s="143"/>
      <c r="N152" s="46"/>
    </row>
    <row r="153" spans="1:14" ht="13.8" hidden="1" x14ac:dyDescent="0.25">
      <c r="A153" s="2">
        <v>5</v>
      </c>
      <c r="B153" s="2" t="s">
        <v>400</v>
      </c>
      <c r="C153" s="34" t="s">
        <v>413</v>
      </c>
      <c r="D153" s="50" t="s">
        <v>414</v>
      </c>
      <c r="E153" s="145"/>
      <c r="F153" s="145"/>
      <c r="G153" s="369"/>
      <c r="H153" s="349">
        <f t="shared" si="2"/>
        <v>0</v>
      </c>
      <c r="I153" s="53"/>
      <c r="J153" s="53"/>
      <c r="K153" s="31"/>
      <c r="L153" s="140"/>
      <c r="M153" s="143"/>
      <c r="N153" s="46"/>
    </row>
    <row r="154" spans="1:14" ht="13.8" hidden="1" x14ac:dyDescent="0.25">
      <c r="A154" s="2">
        <v>5</v>
      </c>
      <c r="B154" s="2" t="s">
        <v>400</v>
      </c>
      <c r="C154" s="34" t="s">
        <v>415</v>
      </c>
      <c r="D154" s="50" t="s">
        <v>416</v>
      </c>
      <c r="E154" s="145"/>
      <c r="F154" s="145"/>
      <c r="G154" s="369"/>
      <c r="H154" s="349">
        <f t="shared" si="2"/>
        <v>0</v>
      </c>
      <c r="I154" s="53"/>
      <c r="J154" s="53"/>
      <c r="K154" s="31"/>
      <c r="L154" s="140"/>
      <c r="M154" s="143"/>
      <c r="N154" s="46"/>
    </row>
    <row r="155" spans="1:14" ht="13.8" hidden="1" x14ac:dyDescent="0.25">
      <c r="A155" s="2">
        <v>5</v>
      </c>
      <c r="B155" s="2" t="s">
        <v>419</v>
      </c>
      <c r="C155" s="34" t="s">
        <v>420</v>
      </c>
      <c r="D155" s="50" t="s">
        <v>421</v>
      </c>
      <c r="E155" s="145"/>
      <c r="F155" s="145"/>
      <c r="G155" s="369"/>
      <c r="H155" s="349">
        <f t="shared" si="2"/>
        <v>0</v>
      </c>
      <c r="I155" s="53"/>
      <c r="J155" s="53"/>
      <c r="K155" s="31"/>
      <c r="L155" s="140"/>
      <c r="M155" s="143"/>
      <c r="N155" s="46"/>
    </row>
    <row r="156" spans="1:14" ht="13.8" hidden="1" x14ac:dyDescent="0.25">
      <c r="A156" s="2">
        <v>5</v>
      </c>
      <c r="B156" s="2" t="s">
        <v>419</v>
      </c>
      <c r="C156" s="34" t="s">
        <v>422</v>
      </c>
      <c r="D156" s="50" t="s">
        <v>423</v>
      </c>
      <c r="E156" s="145"/>
      <c r="F156" s="145"/>
      <c r="G156" s="369"/>
      <c r="H156" s="349">
        <f t="shared" si="2"/>
        <v>0</v>
      </c>
      <c r="I156" s="53"/>
      <c r="J156" s="53"/>
      <c r="K156" s="31"/>
      <c r="L156" s="140"/>
      <c r="M156" s="143"/>
      <c r="N156" s="46"/>
    </row>
    <row r="157" spans="1:14" ht="13.8" hidden="1" x14ac:dyDescent="0.25">
      <c r="A157" s="2">
        <v>5</v>
      </c>
      <c r="B157" s="2" t="s">
        <v>419</v>
      </c>
      <c r="C157" s="34" t="s">
        <v>424</v>
      </c>
      <c r="D157" s="50" t="s">
        <v>425</v>
      </c>
      <c r="E157" s="145"/>
      <c r="F157" s="145"/>
      <c r="G157" s="369"/>
      <c r="H157" s="349">
        <f t="shared" si="2"/>
        <v>0</v>
      </c>
      <c r="I157" s="53"/>
      <c r="J157" s="53"/>
      <c r="K157" s="31"/>
      <c r="L157" s="140"/>
      <c r="M157" s="143"/>
      <c r="N157" s="46"/>
    </row>
    <row r="158" spans="1:14" ht="13.8" hidden="1" x14ac:dyDescent="0.25">
      <c r="A158" s="2">
        <v>5</v>
      </c>
      <c r="B158" s="2" t="s">
        <v>426</v>
      </c>
      <c r="C158" s="34" t="s">
        <v>427</v>
      </c>
      <c r="D158" s="50" t="s">
        <v>428</v>
      </c>
      <c r="E158" s="145"/>
      <c r="F158" s="145"/>
      <c r="G158" s="369"/>
      <c r="H158" s="349">
        <f t="shared" si="2"/>
        <v>0</v>
      </c>
      <c r="I158" s="53"/>
      <c r="J158" s="53"/>
      <c r="K158" s="31"/>
      <c r="L158" s="140"/>
      <c r="M158" s="143"/>
      <c r="N158" s="46"/>
    </row>
    <row r="159" spans="1:14" ht="13.8" hidden="1" x14ac:dyDescent="0.25">
      <c r="A159" s="2">
        <v>5</v>
      </c>
      <c r="B159" s="2" t="s">
        <v>426</v>
      </c>
      <c r="C159" s="34" t="s">
        <v>429</v>
      </c>
      <c r="D159" s="50" t="s">
        <v>430</v>
      </c>
      <c r="E159" s="145"/>
      <c r="F159" s="145"/>
      <c r="G159" s="369"/>
      <c r="H159" s="349">
        <f t="shared" si="2"/>
        <v>0</v>
      </c>
      <c r="I159" s="53"/>
      <c r="J159" s="53"/>
      <c r="K159" s="31"/>
      <c r="L159" s="140"/>
      <c r="M159" s="143"/>
      <c r="N159" s="46"/>
    </row>
    <row r="160" spans="1:14" ht="13.8" x14ac:dyDescent="0.25">
      <c r="A160" s="2">
        <v>5</v>
      </c>
      <c r="B160" s="2" t="s">
        <v>426</v>
      </c>
      <c r="C160" s="334" t="s">
        <v>431</v>
      </c>
      <c r="D160" s="391" t="s">
        <v>432</v>
      </c>
      <c r="E160" s="51"/>
      <c r="F160" s="145"/>
      <c r="G160" s="366">
        <v>3000000</v>
      </c>
      <c r="H160" s="349">
        <f t="shared" si="2"/>
        <v>3000000</v>
      </c>
      <c r="I160" s="52"/>
      <c r="J160" s="482"/>
      <c r="K160" s="31"/>
      <c r="L160" s="140"/>
      <c r="M160" s="143"/>
      <c r="N160" s="46"/>
    </row>
    <row r="161" spans="1:14" ht="13.8" hidden="1" x14ac:dyDescent="0.25">
      <c r="A161" s="2">
        <v>5</v>
      </c>
      <c r="B161" s="2" t="s">
        <v>426</v>
      </c>
      <c r="C161" s="34" t="s">
        <v>436</v>
      </c>
      <c r="D161" s="50" t="s">
        <v>437</v>
      </c>
      <c r="E161" s="145"/>
      <c r="F161" s="145"/>
      <c r="G161" s="369"/>
      <c r="H161" s="349">
        <f t="shared" si="2"/>
        <v>0</v>
      </c>
      <c r="I161" s="53"/>
      <c r="J161" s="53"/>
      <c r="K161" s="31"/>
      <c r="L161" s="140"/>
      <c r="M161" s="143"/>
      <c r="N161" s="46"/>
    </row>
    <row r="162" spans="1:14" ht="13.8" hidden="1" x14ac:dyDescent="0.25">
      <c r="A162" s="1">
        <v>6</v>
      </c>
      <c r="B162" s="2" t="s">
        <v>438</v>
      </c>
      <c r="C162" s="34" t="s">
        <v>439</v>
      </c>
      <c r="D162" s="50" t="s">
        <v>440</v>
      </c>
      <c r="E162" s="145"/>
      <c r="F162" s="145"/>
      <c r="G162" s="369"/>
      <c r="H162" s="349">
        <f t="shared" si="2"/>
        <v>0</v>
      </c>
      <c r="I162" s="53"/>
      <c r="J162" s="53"/>
      <c r="K162" s="31"/>
      <c r="L162" s="140"/>
      <c r="M162" s="143"/>
      <c r="N162" s="46"/>
    </row>
    <row r="163" spans="1:14" ht="13.8" hidden="1" x14ac:dyDescent="0.25">
      <c r="A163" s="1">
        <v>6</v>
      </c>
      <c r="B163" s="2" t="s">
        <v>438</v>
      </c>
      <c r="C163" s="34" t="s">
        <v>441</v>
      </c>
      <c r="D163" s="46" t="s">
        <v>442</v>
      </c>
      <c r="E163" s="145"/>
      <c r="F163" s="145"/>
      <c r="G163" s="366"/>
      <c r="H163" s="349">
        <f t="shared" si="2"/>
        <v>0</v>
      </c>
      <c r="I163" s="53"/>
      <c r="J163" s="53"/>
      <c r="K163" s="31"/>
      <c r="L163" s="140"/>
      <c r="M163" s="143"/>
      <c r="N163" s="46"/>
    </row>
    <row r="164" spans="1:14" ht="26.4" x14ac:dyDescent="0.25">
      <c r="A164" s="1">
        <v>6</v>
      </c>
      <c r="B164" s="2" t="s">
        <v>438</v>
      </c>
      <c r="C164" s="34" t="s">
        <v>443</v>
      </c>
      <c r="D164" s="54" t="s">
        <v>444</v>
      </c>
      <c r="E164" s="51"/>
      <c r="F164" s="145"/>
      <c r="G164" s="366">
        <v>29844409</v>
      </c>
      <c r="H164" s="349">
        <f t="shared" si="2"/>
        <v>29844409</v>
      </c>
      <c r="I164" s="53"/>
      <c r="J164" s="483"/>
      <c r="K164" s="31"/>
      <c r="L164" s="140"/>
      <c r="M164" s="143"/>
      <c r="N164" s="46"/>
    </row>
    <row r="165" spans="1:14" ht="26.4" x14ac:dyDescent="0.25">
      <c r="A165" s="1">
        <v>6</v>
      </c>
      <c r="B165" s="2" t="s">
        <v>438</v>
      </c>
      <c r="C165" s="34" t="s">
        <v>446</v>
      </c>
      <c r="D165" s="54" t="s">
        <v>444</v>
      </c>
      <c r="E165" s="51"/>
      <c r="F165" s="145"/>
      <c r="G165" s="366">
        <v>4752295</v>
      </c>
      <c r="H165" s="349">
        <f t="shared" si="2"/>
        <v>4752295</v>
      </c>
      <c r="I165" s="53"/>
      <c r="J165" s="483"/>
      <c r="K165" s="31"/>
      <c r="L165" s="140"/>
      <c r="M165" s="141"/>
      <c r="N165" s="46"/>
    </row>
    <row r="166" spans="1:14" ht="13.8" hidden="1" x14ac:dyDescent="0.25">
      <c r="A166" s="1">
        <v>6</v>
      </c>
      <c r="B166" s="2" t="s">
        <v>438</v>
      </c>
      <c r="C166" s="34" t="s">
        <v>448</v>
      </c>
      <c r="D166" s="50" t="s">
        <v>449</v>
      </c>
      <c r="E166" s="145"/>
      <c r="F166" s="145"/>
      <c r="G166" s="366"/>
      <c r="H166" s="349">
        <f t="shared" si="2"/>
        <v>0</v>
      </c>
      <c r="I166" s="53"/>
      <c r="J166" s="53"/>
      <c r="K166" s="31"/>
      <c r="L166" s="140"/>
      <c r="M166" s="143"/>
      <c r="N166" s="46"/>
    </row>
    <row r="167" spans="1:14" ht="13.8" hidden="1" x14ac:dyDescent="0.25">
      <c r="C167" s="65" t="s">
        <v>450</v>
      </c>
      <c r="D167" s="66" t="s">
        <v>449</v>
      </c>
      <c r="E167" s="145"/>
      <c r="F167" s="145"/>
      <c r="G167" s="366"/>
      <c r="H167" s="349"/>
      <c r="I167" s="53"/>
      <c r="J167" s="53"/>
      <c r="K167" s="31"/>
      <c r="L167" s="140"/>
      <c r="M167" s="143"/>
      <c r="N167" s="46"/>
    </row>
    <row r="168" spans="1:14" ht="13.8" hidden="1" outlineLevel="1" x14ac:dyDescent="0.25">
      <c r="C168" s="67" t="s">
        <v>451</v>
      </c>
      <c r="D168" s="54" t="s">
        <v>452</v>
      </c>
      <c r="E168" s="145"/>
      <c r="F168" s="145"/>
      <c r="G168" s="366"/>
      <c r="H168" s="349">
        <f t="shared" si="2"/>
        <v>0</v>
      </c>
      <c r="I168" s="53"/>
      <c r="J168" s="53"/>
      <c r="K168" s="31"/>
      <c r="L168" s="140"/>
      <c r="M168" s="143"/>
      <c r="N168" s="46"/>
    </row>
    <row r="169" spans="1:14" ht="13.8" hidden="1" outlineLevel="1" x14ac:dyDescent="0.25">
      <c r="C169" s="67" t="s">
        <v>453</v>
      </c>
      <c r="D169" s="54" t="s">
        <v>454</v>
      </c>
      <c r="E169" s="145"/>
      <c r="F169" s="145"/>
      <c r="G169" s="366"/>
      <c r="H169" s="349">
        <f t="shared" si="2"/>
        <v>0</v>
      </c>
      <c r="I169" s="53"/>
      <c r="J169" s="53"/>
      <c r="K169" s="31"/>
      <c r="L169" s="140"/>
      <c r="M169" s="143"/>
      <c r="N169" s="46"/>
    </row>
    <row r="170" spans="1:14" ht="13.8" hidden="1" outlineLevel="1" x14ac:dyDescent="0.25">
      <c r="C170" s="67" t="s">
        <v>455</v>
      </c>
      <c r="D170" s="54" t="s">
        <v>456</v>
      </c>
      <c r="E170" s="145"/>
      <c r="F170" s="145"/>
      <c r="G170" s="366"/>
      <c r="H170" s="349">
        <f t="shared" si="2"/>
        <v>0</v>
      </c>
      <c r="I170" s="53"/>
      <c r="J170" s="53"/>
      <c r="K170" s="31"/>
      <c r="L170" s="140"/>
      <c r="M170" s="143"/>
      <c r="N170" s="46"/>
    </row>
    <row r="171" spans="1:14" ht="13.8" hidden="1" outlineLevel="1" x14ac:dyDescent="0.25">
      <c r="C171" s="67" t="s">
        <v>457</v>
      </c>
      <c r="D171" s="54" t="s">
        <v>458</v>
      </c>
      <c r="E171" s="145"/>
      <c r="F171" s="145"/>
      <c r="G171" s="366"/>
      <c r="H171" s="349">
        <f t="shared" si="2"/>
        <v>0</v>
      </c>
      <c r="I171" s="53"/>
      <c r="J171" s="53"/>
      <c r="K171" s="31"/>
      <c r="L171" s="140"/>
      <c r="M171" s="143"/>
      <c r="N171" s="46"/>
    </row>
    <row r="172" spans="1:14" ht="13.8" hidden="1" outlineLevel="1" x14ac:dyDescent="0.25">
      <c r="C172" s="67" t="s">
        <v>459</v>
      </c>
      <c r="D172" s="54" t="s">
        <v>460</v>
      </c>
      <c r="E172" s="145"/>
      <c r="F172" s="145"/>
      <c r="G172" s="366"/>
      <c r="H172" s="349">
        <f t="shared" si="2"/>
        <v>0</v>
      </c>
      <c r="I172" s="53"/>
      <c r="J172" s="53"/>
      <c r="K172" s="31"/>
      <c r="L172" s="140"/>
      <c r="M172" s="143"/>
      <c r="N172" s="46"/>
    </row>
    <row r="173" spans="1:14" ht="13.8" hidden="1" outlineLevel="1" x14ac:dyDescent="0.25">
      <c r="C173" s="67" t="s">
        <v>461</v>
      </c>
      <c r="D173" s="54" t="s">
        <v>462</v>
      </c>
      <c r="E173" s="145"/>
      <c r="F173" s="145"/>
      <c r="G173" s="366"/>
      <c r="H173" s="349">
        <f t="shared" si="2"/>
        <v>0</v>
      </c>
      <c r="I173" s="53"/>
      <c r="J173" s="53"/>
      <c r="K173" s="31"/>
      <c r="L173" s="140"/>
      <c r="M173" s="143"/>
      <c r="N173" s="46"/>
    </row>
    <row r="174" spans="1:14" ht="13.8" hidden="1" outlineLevel="1" x14ac:dyDescent="0.25">
      <c r="C174" s="67" t="s">
        <v>463</v>
      </c>
      <c r="D174" s="54" t="s">
        <v>464</v>
      </c>
      <c r="E174" s="145"/>
      <c r="F174" s="145"/>
      <c r="G174" s="366"/>
      <c r="H174" s="349">
        <f t="shared" si="2"/>
        <v>0</v>
      </c>
      <c r="I174" s="53"/>
      <c r="J174" s="53"/>
      <c r="K174" s="31"/>
      <c r="L174" s="140"/>
      <c r="M174" s="143"/>
      <c r="N174" s="46"/>
    </row>
    <row r="175" spans="1:14" ht="13.8" hidden="1" outlineLevel="1" x14ac:dyDescent="0.25">
      <c r="C175" s="67" t="s">
        <v>465</v>
      </c>
      <c r="D175" s="54" t="s">
        <v>466</v>
      </c>
      <c r="E175" s="145"/>
      <c r="F175" s="145"/>
      <c r="G175" s="366"/>
      <c r="H175" s="349">
        <f t="shared" si="2"/>
        <v>0</v>
      </c>
      <c r="I175" s="53"/>
      <c r="J175" s="53"/>
      <c r="K175" s="31"/>
      <c r="L175" s="140"/>
      <c r="M175" s="143"/>
      <c r="N175" s="46"/>
    </row>
    <row r="176" spans="1:14" ht="13.8" hidden="1" outlineLevel="1" x14ac:dyDescent="0.25">
      <c r="C176" s="67" t="s">
        <v>467</v>
      </c>
      <c r="D176" s="54" t="s">
        <v>468</v>
      </c>
      <c r="E176" s="145"/>
      <c r="F176" s="145"/>
      <c r="G176" s="366"/>
      <c r="H176" s="349">
        <f t="shared" si="2"/>
        <v>0</v>
      </c>
      <c r="I176" s="53"/>
      <c r="J176" s="53"/>
      <c r="K176" s="31"/>
      <c r="L176" s="140"/>
      <c r="M176" s="143"/>
      <c r="N176" s="46"/>
    </row>
    <row r="177" spans="3:14" ht="13.8" hidden="1" outlineLevel="1" x14ac:dyDescent="0.25">
      <c r="C177" s="67" t="s">
        <v>469</v>
      </c>
      <c r="D177" s="54" t="s">
        <v>470</v>
      </c>
      <c r="E177" s="145"/>
      <c r="F177" s="145"/>
      <c r="G177" s="366"/>
      <c r="H177" s="349">
        <f t="shared" si="2"/>
        <v>0</v>
      </c>
      <c r="I177" s="53"/>
      <c r="J177" s="53"/>
      <c r="K177" s="31"/>
      <c r="L177" s="140"/>
      <c r="M177" s="143"/>
      <c r="N177" s="46"/>
    </row>
    <row r="178" spans="3:14" ht="13.8" hidden="1" outlineLevel="1" x14ac:dyDescent="0.25">
      <c r="C178" s="67" t="s">
        <v>471</v>
      </c>
      <c r="D178" s="54" t="s">
        <v>472</v>
      </c>
      <c r="E178" s="145"/>
      <c r="F178" s="145"/>
      <c r="G178" s="366"/>
      <c r="H178" s="349">
        <f t="shared" si="2"/>
        <v>0</v>
      </c>
      <c r="I178" s="53"/>
      <c r="J178" s="53"/>
      <c r="K178" s="31"/>
      <c r="L178" s="140"/>
      <c r="M178" s="143"/>
      <c r="N178" s="46"/>
    </row>
    <row r="179" spans="3:14" ht="13.8" hidden="1" outlineLevel="1" x14ac:dyDescent="0.25">
      <c r="C179" s="67" t="s">
        <v>473</v>
      </c>
      <c r="D179" s="54" t="s">
        <v>474</v>
      </c>
      <c r="E179" s="145"/>
      <c r="F179" s="145"/>
      <c r="G179" s="366"/>
      <c r="H179" s="349">
        <f t="shared" si="2"/>
        <v>0</v>
      </c>
      <c r="I179" s="53"/>
      <c r="J179" s="53"/>
      <c r="K179" s="31"/>
      <c r="L179" s="140"/>
      <c r="M179" s="143"/>
      <c r="N179" s="46"/>
    </row>
    <row r="180" spans="3:14" ht="13.8" hidden="1" outlineLevel="1" x14ac:dyDescent="0.25">
      <c r="C180" s="67" t="s">
        <v>475</v>
      </c>
      <c r="D180" s="54" t="s">
        <v>476</v>
      </c>
      <c r="E180" s="145"/>
      <c r="F180" s="145"/>
      <c r="G180" s="366"/>
      <c r="H180" s="349">
        <f t="shared" si="2"/>
        <v>0</v>
      </c>
      <c r="I180" s="53"/>
      <c r="J180" s="53"/>
      <c r="K180" s="31"/>
      <c r="L180" s="140"/>
      <c r="M180" s="143"/>
      <c r="N180" s="46"/>
    </row>
    <row r="181" spans="3:14" ht="13.8" hidden="1" outlineLevel="1" x14ac:dyDescent="0.25">
      <c r="C181" s="67" t="s">
        <v>477</v>
      </c>
      <c r="D181" s="54" t="s">
        <v>478</v>
      </c>
      <c r="E181" s="145"/>
      <c r="F181" s="145"/>
      <c r="G181" s="366"/>
      <c r="H181" s="349">
        <f t="shared" si="2"/>
        <v>0</v>
      </c>
      <c r="I181" s="53"/>
      <c r="J181" s="53"/>
      <c r="K181" s="31"/>
      <c r="L181" s="140"/>
      <c r="M181" s="143"/>
      <c r="N181" s="46"/>
    </row>
    <row r="182" spans="3:14" ht="13.8" hidden="1" outlineLevel="1" x14ac:dyDescent="0.25">
      <c r="C182" s="67" t="s">
        <v>479</v>
      </c>
      <c r="D182" s="54" t="s">
        <v>480</v>
      </c>
      <c r="E182" s="145"/>
      <c r="F182" s="145"/>
      <c r="G182" s="366"/>
      <c r="H182" s="349">
        <f t="shared" si="2"/>
        <v>0</v>
      </c>
      <c r="I182" s="53"/>
      <c r="J182" s="53"/>
      <c r="K182" s="31"/>
      <c r="L182" s="140"/>
      <c r="M182" s="143"/>
      <c r="N182" s="46"/>
    </row>
    <row r="183" spans="3:14" ht="13.8" hidden="1" outlineLevel="1" x14ac:dyDescent="0.25">
      <c r="C183" s="67" t="s">
        <v>481</v>
      </c>
      <c r="D183" s="54" t="s">
        <v>482</v>
      </c>
      <c r="E183" s="145"/>
      <c r="F183" s="145"/>
      <c r="G183" s="366"/>
      <c r="H183" s="349">
        <f t="shared" si="2"/>
        <v>0</v>
      </c>
      <c r="I183" s="53"/>
      <c r="J183" s="53"/>
      <c r="K183" s="31"/>
      <c r="L183" s="140"/>
      <c r="M183" s="143"/>
      <c r="N183" s="46"/>
    </row>
    <row r="184" spans="3:14" ht="13.8" hidden="1" outlineLevel="1" x14ac:dyDescent="0.25">
      <c r="C184" s="67" t="s">
        <v>483</v>
      </c>
      <c r="D184" s="54" t="s">
        <v>484</v>
      </c>
      <c r="E184" s="145"/>
      <c r="F184" s="145"/>
      <c r="G184" s="366"/>
      <c r="H184" s="349">
        <f t="shared" si="2"/>
        <v>0</v>
      </c>
      <c r="I184" s="53"/>
      <c r="J184" s="53"/>
      <c r="K184" s="31"/>
      <c r="L184" s="140"/>
      <c r="M184" s="143"/>
      <c r="N184" s="46"/>
    </row>
    <row r="185" spans="3:14" ht="13.8" hidden="1" outlineLevel="1" x14ac:dyDescent="0.25">
      <c r="C185" s="67" t="s">
        <v>485</v>
      </c>
      <c r="D185" s="54" t="s">
        <v>486</v>
      </c>
      <c r="E185" s="145"/>
      <c r="F185" s="145"/>
      <c r="G185" s="366"/>
      <c r="H185" s="349">
        <f t="shared" si="2"/>
        <v>0</v>
      </c>
      <c r="I185" s="53"/>
      <c r="J185" s="53"/>
      <c r="K185" s="31"/>
      <c r="L185" s="140"/>
      <c r="M185" s="143"/>
      <c r="N185" s="46"/>
    </row>
    <row r="186" spans="3:14" ht="13.8" hidden="1" outlineLevel="1" x14ac:dyDescent="0.25">
      <c r="C186" s="67" t="s">
        <v>487</v>
      </c>
      <c r="D186" s="54" t="s">
        <v>488</v>
      </c>
      <c r="E186" s="145"/>
      <c r="F186" s="145"/>
      <c r="G186" s="366"/>
      <c r="H186" s="349">
        <f t="shared" si="2"/>
        <v>0</v>
      </c>
      <c r="I186" s="53"/>
      <c r="J186" s="53"/>
      <c r="K186" s="31"/>
      <c r="L186" s="140"/>
      <c r="M186" s="143"/>
      <c r="N186" s="46"/>
    </row>
    <row r="187" spans="3:14" ht="13.8" hidden="1" outlineLevel="1" x14ac:dyDescent="0.25">
      <c r="C187" s="67" t="s">
        <v>489</v>
      </c>
      <c r="D187" s="54" t="s">
        <v>490</v>
      </c>
      <c r="E187" s="145"/>
      <c r="F187" s="145"/>
      <c r="G187" s="366"/>
      <c r="H187" s="349">
        <f t="shared" si="2"/>
        <v>0</v>
      </c>
      <c r="I187" s="53"/>
      <c r="J187" s="53"/>
      <c r="K187" s="31"/>
      <c r="L187" s="140"/>
      <c r="M187" s="143"/>
      <c r="N187" s="46"/>
    </row>
    <row r="188" spans="3:14" ht="13.8" hidden="1" outlineLevel="1" x14ac:dyDescent="0.25">
      <c r="C188" s="67" t="s">
        <v>491</v>
      </c>
      <c r="D188" s="54" t="s">
        <v>492</v>
      </c>
      <c r="E188" s="145"/>
      <c r="F188" s="145"/>
      <c r="G188" s="366"/>
      <c r="H188" s="349">
        <f t="shared" si="2"/>
        <v>0</v>
      </c>
      <c r="I188" s="53"/>
      <c r="J188" s="53"/>
      <c r="K188" s="31"/>
      <c r="L188" s="140"/>
      <c r="M188" s="143"/>
      <c r="N188" s="46"/>
    </row>
    <row r="189" spans="3:14" ht="13.8" hidden="1" outlineLevel="1" x14ac:dyDescent="0.25">
      <c r="C189" s="67" t="s">
        <v>493</v>
      </c>
      <c r="D189" s="54" t="s">
        <v>494</v>
      </c>
      <c r="E189" s="145"/>
      <c r="F189" s="145"/>
      <c r="G189" s="366"/>
      <c r="H189" s="349">
        <f t="shared" si="2"/>
        <v>0</v>
      </c>
      <c r="I189" s="53"/>
      <c r="J189" s="53"/>
      <c r="K189" s="31"/>
      <c r="L189" s="140"/>
      <c r="M189" s="143"/>
      <c r="N189" s="46"/>
    </row>
    <row r="190" spans="3:14" ht="13.8" hidden="1" outlineLevel="1" x14ac:dyDescent="0.25">
      <c r="C190" s="67" t="s">
        <v>495</v>
      </c>
      <c r="D190" s="54" t="s">
        <v>496</v>
      </c>
      <c r="E190" s="145"/>
      <c r="F190" s="145"/>
      <c r="G190" s="366"/>
      <c r="H190" s="349">
        <f t="shared" si="2"/>
        <v>0</v>
      </c>
      <c r="I190" s="53"/>
      <c r="J190" s="53"/>
      <c r="K190" s="31"/>
      <c r="L190" s="140"/>
      <c r="M190" s="143"/>
      <c r="N190" s="46"/>
    </row>
    <row r="191" spans="3:14" ht="13.8" hidden="1" outlineLevel="1" x14ac:dyDescent="0.25">
      <c r="C191" s="67" t="s">
        <v>497</v>
      </c>
      <c r="D191" s="54" t="s">
        <v>498</v>
      </c>
      <c r="E191" s="145"/>
      <c r="F191" s="145"/>
      <c r="G191" s="366"/>
      <c r="H191" s="349">
        <f t="shared" si="2"/>
        <v>0</v>
      </c>
      <c r="I191" s="53"/>
      <c r="J191" s="53"/>
      <c r="K191" s="31"/>
      <c r="L191" s="140"/>
      <c r="M191" s="143"/>
      <c r="N191" s="46"/>
    </row>
    <row r="192" spans="3:14" ht="13.8" hidden="1" outlineLevel="1" x14ac:dyDescent="0.25">
      <c r="C192" s="67" t="s">
        <v>499</v>
      </c>
      <c r="D192" s="54" t="s">
        <v>500</v>
      </c>
      <c r="E192" s="145"/>
      <c r="F192" s="145"/>
      <c r="G192" s="366"/>
      <c r="H192" s="349">
        <f t="shared" si="2"/>
        <v>0</v>
      </c>
      <c r="I192" s="53"/>
      <c r="J192" s="53"/>
      <c r="K192" s="31"/>
      <c r="L192" s="140"/>
      <c r="M192" s="143"/>
      <c r="N192" s="46"/>
    </row>
    <row r="193" spans="3:14" ht="13.8" hidden="1" outlineLevel="1" x14ac:dyDescent="0.25">
      <c r="C193" s="67" t="s">
        <v>501</v>
      </c>
      <c r="D193" s="54" t="s">
        <v>502</v>
      </c>
      <c r="E193" s="145"/>
      <c r="F193" s="145"/>
      <c r="G193" s="366"/>
      <c r="H193" s="349">
        <f t="shared" si="2"/>
        <v>0</v>
      </c>
      <c r="I193" s="53"/>
      <c r="J193" s="53"/>
      <c r="K193" s="31"/>
      <c r="L193" s="140"/>
      <c r="M193" s="143"/>
      <c r="N193" s="46"/>
    </row>
    <row r="194" spans="3:14" ht="13.8" hidden="1" outlineLevel="1" x14ac:dyDescent="0.25">
      <c r="C194" s="67" t="s">
        <v>503</v>
      </c>
      <c r="D194" s="54" t="s">
        <v>504</v>
      </c>
      <c r="E194" s="145"/>
      <c r="F194" s="145"/>
      <c r="G194" s="366"/>
      <c r="H194" s="349">
        <f t="shared" si="2"/>
        <v>0</v>
      </c>
      <c r="I194" s="53"/>
      <c r="J194" s="53"/>
      <c r="K194" s="31"/>
      <c r="L194" s="140"/>
      <c r="M194" s="143"/>
      <c r="N194" s="46"/>
    </row>
    <row r="195" spans="3:14" ht="13.8" hidden="1" outlineLevel="1" x14ac:dyDescent="0.25">
      <c r="C195" s="67" t="s">
        <v>505</v>
      </c>
      <c r="D195" s="54" t="s">
        <v>506</v>
      </c>
      <c r="E195" s="145"/>
      <c r="F195" s="145"/>
      <c r="G195" s="366"/>
      <c r="H195" s="349">
        <f t="shared" si="2"/>
        <v>0</v>
      </c>
      <c r="I195" s="53"/>
      <c r="J195" s="53"/>
      <c r="K195" s="31"/>
      <c r="L195" s="140"/>
      <c r="M195" s="143"/>
      <c r="N195" s="46"/>
    </row>
    <row r="196" spans="3:14" ht="13.8" hidden="1" outlineLevel="1" x14ac:dyDescent="0.25">
      <c r="C196" s="67" t="s">
        <v>507</v>
      </c>
      <c r="D196" s="54" t="s">
        <v>508</v>
      </c>
      <c r="E196" s="145"/>
      <c r="F196" s="145"/>
      <c r="G196" s="366"/>
      <c r="H196" s="349">
        <f t="shared" si="2"/>
        <v>0</v>
      </c>
      <c r="I196" s="53"/>
      <c r="J196" s="53"/>
      <c r="K196" s="31"/>
      <c r="L196" s="140"/>
      <c r="M196" s="143"/>
      <c r="N196" s="46"/>
    </row>
    <row r="197" spans="3:14" ht="13.8" hidden="1" outlineLevel="1" x14ac:dyDescent="0.25">
      <c r="C197" s="67" t="s">
        <v>509</v>
      </c>
      <c r="D197" s="54" t="s">
        <v>510</v>
      </c>
      <c r="E197" s="145"/>
      <c r="F197" s="145"/>
      <c r="G197" s="366"/>
      <c r="H197" s="349">
        <f t="shared" si="2"/>
        <v>0</v>
      </c>
      <c r="I197" s="53"/>
      <c r="J197" s="53"/>
      <c r="K197" s="31"/>
      <c r="L197" s="140"/>
      <c r="M197" s="143"/>
      <c r="N197" s="46"/>
    </row>
    <row r="198" spans="3:14" ht="13.8" hidden="1" outlineLevel="1" x14ac:dyDescent="0.25">
      <c r="C198" s="67" t="s">
        <v>511</v>
      </c>
      <c r="D198" s="54" t="s">
        <v>512</v>
      </c>
      <c r="E198" s="145"/>
      <c r="F198" s="145"/>
      <c r="G198" s="366"/>
      <c r="H198" s="349">
        <f t="shared" si="2"/>
        <v>0</v>
      </c>
      <c r="I198" s="53"/>
      <c r="J198" s="53"/>
      <c r="K198" s="31"/>
      <c r="L198" s="140"/>
      <c r="M198" s="143"/>
      <c r="N198" s="46"/>
    </row>
    <row r="199" spans="3:14" ht="13.8" hidden="1" outlineLevel="1" x14ac:dyDescent="0.25">
      <c r="C199" s="67" t="s">
        <v>513</v>
      </c>
      <c r="D199" s="54" t="s">
        <v>514</v>
      </c>
      <c r="E199" s="145"/>
      <c r="F199" s="145"/>
      <c r="G199" s="366"/>
      <c r="H199" s="349">
        <f t="shared" ref="H199:H262" si="3">+E199+F199+G199</f>
        <v>0</v>
      </c>
      <c r="I199" s="53"/>
      <c r="J199" s="53"/>
      <c r="K199" s="31"/>
      <c r="L199" s="140"/>
      <c r="M199" s="143"/>
      <c r="N199" s="46"/>
    </row>
    <row r="200" spans="3:14" ht="13.8" hidden="1" outlineLevel="1" x14ac:dyDescent="0.25">
      <c r="C200" s="67" t="s">
        <v>515</v>
      </c>
      <c r="D200" s="54" t="s">
        <v>516</v>
      </c>
      <c r="E200" s="145"/>
      <c r="F200" s="145"/>
      <c r="G200" s="366"/>
      <c r="H200" s="349">
        <f t="shared" si="3"/>
        <v>0</v>
      </c>
      <c r="I200" s="53"/>
      <c r="J200" s="53"/>
      <c r="K200" s="31"/>
      <c r="L200" s="140"/>
      <c r="M200" s="143"/>
      <c r="N200" s="46"/>
    </row>
    <row r="201" spans="3:14" ht="13.8" hidden="1" outlineLevel="1" x14ac:dyDescent="0.25">
      <c r="C201" s="67" t="s">
        <v>517</v>
      </c>
      <c r="D201" s="54" t="s">
        <v>518</v>
      </c>
      <c r="E201" s="145"/>
      <c r="F201" s="145"/>
      <c r="G201" s="366"/>
      <c r="H201" s="349">
        <f t="shared" si="3"/>
        <v>0</v>
      </c>
      <c r="I201" s="53"/>
      <c r="J201" s="53"/>
      <c r="K201" s="31"/>
      <c r="L201" s="140"/>
      <c r="M201" s="143"/>
      <c r="N201" s="46"/>
    </row>
    <row r="202" spans="3:14" ht="13.8" hidden="1" outlineLevel="1" x14ac:dyDescent="0.25">
      <c r="C202" s="67" t="s">
        <v>519</v>
      </c>
      <c r="D202" s="54" t="s">
        <v>520</v>
      </c>
      <c r="E202" s="145"/>
      <c r="F202" s="145"/>
      <c r="G202" s="366"/>
      <c r="H202" s="349">
        <f t="shared" si="3"/>
        <v>0</v>
      </c>
      <c r="I202" s="53"/>
      <c r="J202" s="53"/>
      <c r="K202" s="31"/>
      <c r="L202" s="140"/>
      <c r="M202" s="143"/>
      <c r="N202" s="46"/>
    </row>
    <row r="203" spans="3:14" ht="13.8" hidden="1" outlineLevel="1" x14ac:dyDescent="0.25">
      <c r="C203" s="67" t="s">
        <v>521</v>
      </c>
      <c r="D203" s="54" t="s">
        <v>522</v>
      </c>
      <c r="E203" s="145"/>
      <c r="F203" s="145"/>
      <c r="G203" s="366"/>
      <c r="H203" s="349">
        <f t="shared" si="3"/>
        <v>0</v>
      </c>
      <c r="I203" s="53"/>
      <c r="J203" s="53"/>
      <c r="K203" s="31"/>
      <c r="L203" s="140"/>
      <c r="M203" s="143"/>
      <c r="N203" s="46"/>
    </row>
    <row r="204" spans="3:14" ht="13.8" hidden="1" outlineLevel="1" x14ac:dyDescent="0.25">
      <c r="C204" s="67" t="s">
        <v>523</v>
      </c>
      <c r="D204" s="54" t="s">
        <v>524</v>
      </c>
      <c r="E204" s="145"/>
      <c r="F204" s="145"/>
      <c r="G204" s="366"/>
      <c r="H204" s="349">
        <f t="shared" si="3"/>
        <v>0</v>
      </c>
      <c r="I204" s="53"/>
      <c r="J204" s="53"/>
      <c r="K204" s="31"/>
      <c r="L204" s="140"/>
      <c r="M204" s="143"/>
      <c r="N204" s="46"/>
    </row>
    <row r="205" spans="3:14" ht="13.8" hidden="1" outlineLevel="1" x14ac:dyDescent="0.25">
      <c r="C205" s="67" t="s">
        <v>525</v>
      </c>
      <c r="D205" s="54" t="s">
        <v>526</v>
      </c>
      <c r="E205" s="145"/>
      <c r="F205" s="145"/>
      <c r="G205" s="366"/>
      <c r="H205" s="349">
        <f t="shared" si="3"/>
        <v>0</v>
      </c>
      <c r="I205" s="53"/>
      <c r="J205" s="53"/>
      <c r="K205" s="31"/>
      <c r="L205" s="140"/>
      <c r="M205" s="143"/>
      <c r="N205" s="46"/>
    </row>
    <row r="206" spans="3:14" ht="13.8" hidden="1" outlineLevel="1" x14ac:dyDescent="0.25">
      <c r="C206" s="67" t="s">
        <v>527</v>
      </c>
      <c r="D206" s="54" t="s">
        <v>528</v>
      </c>
      <c r="E206" s="145"/>
      <c r="F206" s="145"/>
      <c r="G206" s="366"/>
      <c r="H206" s="349">
        <f t="shared" si="3"/>
        <v>0</v>
      </c>
      <c r="I206" s="53"/>
      <c r="J206" s="53"/>
      <c r="K206" s="31"/>
      <c r="L206" s="140"/>
      <c r="M206" s="143"/>
      <c r="N206" s="46"/>
    </row>
    <row r="207" spans="3:14" ht="13.8" hidden="1" outlineLevel="1" x14ac:dyDescent="0.25">
      <c r="C207" s="67" t="s">
        <v>529</v>
      </c>
      <c r="D207" s="54" t="s">
        <v>530</v>
      </c>
      <c r="E207" s="145"/>
      <c r="F207" s="145"/>
      <c r="G207" s="366"/>
      <c r="H207" s="349">
        <f t="shared" si="3"/>
        <v>0</v>
      </c>
      <c r="I207" s="53"/>
      <c r="J207" s="53"/>
      <c r="K207" s="31"/>
      <c r="L207" s="140"/>
      <c r="M207" s="143"/>
      <c r="N207" s="46"/>
    </row>
    <row r="208" spans="3:14" ht="13.8" hidden="1" outlineLevel="1" x14ac:dyDescent="0.25">
      <c r="C208" s="67" t="s">
        <v>531</v>
      </c>
      <c r="D208" s="54" t="s">
        <v>532</v>
      </c>
      <c r="E208" s="145"/>
      <c r="F208" s="145"/>
      <c r="G208" s="366"/>
      <c r="H208" s="349">
        <f t="shared" si="3"/>
        <v>0</v>
      </c>
      <c r="I208" s="53"/>
      <c r="J208" s="53"/>
      <c r="K208" s="31"/>
      <c r="L208" s="140"/>
      <c r="M208" s="143"/>
      <c r="N208" s="46"/>
    </row>
    <row r="209" spans="3:14" ht="13.8" hidden="1" outlineLevel="1" x14ac:dyDescent="0.25">
      <c r="C209" s="67" t="s">
        <v>533</v>
      </c>
      <c r="D209" s="54" t="s">
        <v>534</v>
      </c>
      <c r="E209" s="145"/>
      <c r="F209" s="145"/>
      <c r="G209" s="366"/>
      <c r="H209" s="349">
        <f t="shared" si="3"/>
        <v>0</v>
      </c>
      <c r="I209" s="53"/>
      <c r="J209" s="53"/>
      <c r="K209" s="31"/>
      <c r="L209" s="140"/>
      <c r="M209" s="143"/>
      <c r="N209" s="46"/>
    </row>
    <row r="210" spans="3:14" ht="13.8" hidden="1" outlineLevel="1" x14ac:dyDescent="0.25">
      <c r="C210" s="67" t="s">
        <v>535</v>
      </c>
      <c r="D210" s="54" t="s">
        <v>536</v>
      </c>
      <c r="E210" s="145"/>
      <c r="F210" s="145"/>
      <c r="G210" s="366"/>
      <c r="H210" s="349">
        <f t="shared" si="3"/>
        <v>0</v>
      </c>
      <c r="I210" s="53"/>
      <c r="J210" s="53"/>
      <c r="K210" s="31"/>
      <c r="L210" s="140"/>
      <c r="M210" s="143"/>
      <c r="N210" s="46"/>
    </row>
    <row r="211" spans="3:14" ht="13.8" hidden="1" outlineLevel="1" x14ac:dyDescent="0.25">
      <c r="C211" s="67" t="s">
        <v>537</v>
      </c>
      <c r="D211" s="54" t="s">
        <v>538</v>
      </c>
      <c r="E211" s="145"/>
      <c r="F211" s="145"/>
      <c r="G211" s="366"/>
      <c r="H211" s="349">
        <f t="shared" si="3"/>
        <v>0</v>
      </c>
      <c r="I211" s="53"/>
      <c r="J211" s="53"/>
      <c r="K211" s="31"/>
      <c r="L211" s="140"/>
      <c r="M211" s="143"/>
      <c r="N211" s="46"/>
    </row>
    <row r="212" spans="3:14" ht="13.8" hidden="1" outlineLevel="1" x14ac:dyDescent="0.25">
      <c r="C212" s="67" t="s">
        <v>539</v>
      </c>
      <c r="D212" s="54" t="s">
        <v>540</v>
      </c>
      <c r="E212" s="145"/>
      <c r="F212" s="145"/>
      <c r="G212" s="366"/>
      <c r="H212" s="349">
        <f t="shared" si="3"/>
        <v>0</v>
      </c>
      <c r="I212" s="53"/>
      <c r="J212" s="53"/>
      <c r="K212" s="31"/>
      <c r="L212" s="140"/>
      <c r="M212" s="143"/>
      <c r="N212" s="46"/>
    </row>
    <row r="213" spans="3:14" ht="13.8" hidden="1" outlineLevel="1" x14ac:dyDescent="0.25">
      <c r="C213" s="67" t="s">
        <v>541</v>
      </c>
      <c r="D213" s="54" t="s">
        <v>542</v>
      </c>
      <c r="E213" s="145"/>
      <c r="F213" s="145"/>
      <c r="G213" s="366"/>
      <c r="H213" s="349">
        <f t="shared" si="3"/>
        <v>0</v>
      </c>
      <c r="I213" s="53"/>
      <c r="J213" s="53"/>
      <c r="K213" s="31"/>
      <c r="L213" s="140"/>
      <c r="M213" s="143"/>
      <c r="N213" s="46"/>
    </row>
    <row r="214" spans="3:14" ht="13.8" hidden="1" outlineLevel="1" x14ac:dyDescent="0.25">
      <c r="C214" s="67" t="s">
        <v>543</v>
      </c>
      <c r="D214" s="54" t="s">
        <v>544</v>
      </c>
      <c r="E214" s="145"/>
      <c r="F214" s="145"/>
      <c r="G214" s="366"/>
      <c r="H214" s="349">
        <f t="shared" si="3"/>
        <v>0</v>
      </c>
      <c r="I214" s="53"/>
      <c r="J214" s="53"/>
      <c r="K214" s="31"/>
      <c r="L214" s="140"/>
      <c r="M214" s="143"/>
      <c r="N214" s="46"/>
    </row>
    <row r="215" spans="3:14" ht="13.8" hidden="1" outlineLevel="1" x14ac:dyDescent="0.25">
      <c r="C215" s="67" t="s">
        <v>545</v>
      </c>
      <c r="D215" s="54" t="s">
        <v>546</v>
      </c>
      <c r="E215" s="145"/>
      <c r="F215" s="145"/>
      <c r="G215" s="366"/>
      <c r="H215" s="349">
        <f t="shared" si="3"/>
        <v>0</v>
      </c>
      <c r="I215" s="53"/>
      <c r="J215" s="53"/>
      <c r="K215" s="31"/>
      <c r="L215" s="140"/>
      <c r="M215" s="143"/>
      <c r="N215" s="46"/>
    </row>
    <row r="216" spans="3:14" ht="13.8" hidden="1" outlineLevel="1" x14ac:dyDescent="0.25">
      <c r="C216" s="67" t="s">
        <v>547</v>
      </c>
      <c r="D216" s="54" t="s">
        <v>548</v>
      </c>
      <c r="E216" s="145"/>
      <c r="F216" s="145"/>
      <c r="G216" s="366"/>
      <c r="H216" s="349">
        <f t="shared" si="3"/>
        <v>0</v>
      </c>
      <c r="I216" s="53"/>
      <c r="J216" s="53"/>
      <c r="K216" s="31"/>
      <c r="L216" s="140"/>
      <c r="M216" s="143"/>
      <c r="N216" s="46"/>
    </row>
    <row r="217" spans="3:14" ht="13.8" hidden="1" outlineLevel="1" x14ac:dyDescent="0.25">
      <c r="C217" s="67" t="s">
        <v>549</v>
      </c>
      <c r="D217" s="54" t="s">
        <v>550</v>
      </c>
      <c r="E217" s="145"/>
      <c r="F217" s="145"/>
      <c r="G217" s="366"/>
      <c r="H217" s="349">
        <f t="shared" si="3"/>
        <v>0</v>
      </c>
      <c r="I217" s="53"/>
      <c r="J217" s="53"/>
      <c r="K217" s="31"/>
      <c r="L217" s="140"/>
      <c r="M217" s="143"/>
      <c r="N217" s="46"/>
    </row>
    <row r="218" spans="3:14" ht="13.8" hidden="1" outlineLevel="1" x14ac:dyDescent="0.25">
      <c r="C218" s="67" t="s">
        <v>551</v>
      </c>
      <c r="D218" s="54" t="s">
        <v>552</v>
      </c>
      <c r="E218" s="145"/>
      <c r="F218" s="145"/>
      <c r="G218" s="366"/>
      <c r="H218" s="349">
        <f t="shared" si="3"/>
        <v>0</v>
      </c>
      <c r="I218" s="53"/>
      <c r="J218" s="53"/>
      <c r="K218" s="31"/>
      <c r="L218" s="140"/>
      <c r="M218" s="143"/>
      <c r="N218" s="46"/>
    </row>
    <row r="219" spans="3:14" ht="13.8" hidden="1" outlineLevel="1" x14ac:dyDescent="0.25">
      <c r="C219" s="67" t="s">
        <v>553</v>
      </c>
      <c r="D219" s="54" t="s">
        <v>554</v>
      </c>
      <c r="E219" s="145"/>
      <c r="F219" s="145"/>
      <c r="G219" s="366"/>
      <c r="H219" s="349">
        <f t="shared" si="3"/>
        <v>0</v>
      </c>
      <c r="I219" s="53"/>
      <c r="J219" s="53"/>
      <c r="K219" s="31"/>
      <c r="L219" s="140"/>
      <c r="M219" s="143"/>
      <c r="N219" s="46"/>
    </row>
    <row r="220" spans="3:14" ht="13.8" hidden="1" outlineLevel="1" x14ac:dyDescent="0.25">
      <c r="C220" s="67" t="s">
        <v>555</v>
      </c>
      <c r="D220" s="54" t="s">
        <v>556</v>
      </c>
      <c r="E220" s="145"/>
      <c r="F220" s="145"/>
      <c r="G220" s="366"/>
      <c r="H220" s="349">
        <f t="shared" si="3"/>
        <v>0</v>
      </c>
      <c r="I220" s="53"/>
      <c r="J220" s="53"/>
      <c r="K220" s="31"/>
      <c r="L220" s="140"/>
      <c r="M220" s="143"/>
      <c r="N220" s="46"/>
    </row>
    <row r="221" spans="3:14" ht="13.8" hidden="1" outlineLevel="1" x14ac:dyDescent="0.25">
      <c r="C221" s="67" t="s">
        <v>557</v>
      </c>
      <c r="D221" s="54" t="s">
        <v>558</v>
      </c>
      <c r="E221" s="145"/>
      <c r="F221" s="145"/>
      <c r="G221" s="366"/>
      <c r="H221" s="349">
        <f t="shared" si="3"/>
        <v>0</v>
      </c>
      <c r="I221" s="53"/>
      <c r="J221" s="53"/>
      <c r="K221" s="31"/>
      <c r="L221" s="140"/>
      <c r="M221" s="143"/>
      <c r="N221" s="46"/>
    </row>
    <row r="222" spans="3:14" ht="13.8" hidden="1" outlineLevel="1" x14ac:dyDescent="0.25">
      <c r="C222" s="67" t="s">
        <v>559</v>
      </c>
      <c r="D222" s="54" t="s">
        <v>560</v>
      </c>
      <c r="E222" s="145"/>
      <c r="F222" s="145"/>
      <c r="G222" s="366"/>
      <c r="H222" s="349">
        <f t="shared" si="3"/>
        <v>0</v>
      </c>
      <c r="I222" s="53"/>
      <c r="J222" s="53"/>
      <c r="K222" s="31"/>
      <c r="L222" s="140"/>
      <c r="M222" s="143"/>
      <c r="N222" s="46"/>
    </row>
    <row r="223" spans="3:14" ht="13.8" hidden="1" outlineLevel="1" x14ac:dyDescent="0.25">
      <c r="C223" s="67" t="s">
        <v>561</v>
      </c>
      <c r="D223" s="54" t="s">
        <v>562</v>
      </c>
      <c r="E223" s="145"/>
      <c r="F223" s="145"/>
      <c r="G223" s="366"/>
      <c r="H223" s="349">
        <f t="shared" si="3"/>
        <v>0</v>
      </c>
      <c r="I223" s="53"/>
      <c r="J223" s="53"/>
      <c r="K223" s="31"/>
      <c r="L223" s="140"/>
      <c r="M223" s="143"/>
      <c r="N223" s="46"/>
    </row>
    <row r="224" spans="3:14" ht="13.8" hidden="1" outlineLevel="1" x14ac:dyDescent="0.25">
      <c r="C224" s="67" t="s">
        <v>563</v>
      </c>
      <c r="D224" s="54" t="s">
        <v>564</v>
      </c>
      <c r="E224" s="145"/>
      <c r="F224" s="145"/>
      <c r="G224" s="366"/>
      <c r="H224" s="349">
        <f t="shared" si="3"/>
        <v>0</v>
      </c>
      <c r="I224" s="53"/>
      <c r="J224" s="53"/>
      <c r="K224" s="31"/>
      <c r="L224" s="140"/>
      <c r="M224" s="143"/>
      <c r="N224" s="46"/>
    </row>
    <row r="225" spans="3:14" ht="13.8" hidden="1" outlineLevel="1" x14ac:dyDescent="0.25">
      <c r="C225" s="67" t="s">
        <v>565</v>
      </c>
      <c r="D225" s="54" t="s">
        <v>566</v>
      </c>
      <c r="E225" s="145"/>
      <c r="F225" s="145"/>
      <c r="G225" s="366"/>
      <c r="H225" s="349">
        <f t="shared" si="3"/>
        <v>0</v>
      </c>
      <c r="I225" s="53"/>
      <c r="J225" s="53"/>
      <c r="K225" s="31"/>
      <c r="L225" s="140"/>
      <c r="M225" s="143"/>
      <c r="N225" s="46"/>
    </row>
    <row r="226" spans="3:14" ht="13.8" hidden="1" outlineLevel="1" x14ac:dyDescent="0.25">
      <c r="C226" s="67" t="s">
        <v>567</v>
      </c>
      <c r="D226" s="54" t="s">
        <v>568</v>
      </c>
      <c r="E226" s="145"/>
      <c r="F226" s="145"/>
      <c r="G226" s="366"/>
      <c r="H226" s="349">
        <f t="shared" si="3"/>
        <v>0</v>
      </c>
      <c r="I226" s="53"/>
      <c r="J226" s="53"/>
      <c r="K226" s="31"/>
      <c r="L226" s="140"/>
      <c r="M226" s="143"/>
      <c r="N226" s="46"/>
    </row>
    <row r="227" spans="3:14" ht="13.8" hidden="1" outlineLevel="1" x14ac:dyDescent="0.25">
      <c r="C227" s="67" t="s">
        <v>569</v>
      </c>
      <c r="D227" s="54" t="s">
        <v>570</v>
      </c>
      <c r="E227" s="145"/>
      <c r="F227" s="145"/>
      <c r="G227" s="366"/>
      <c r="H227" s="349">
        <f t="shared" si="3"/>
        <v>0</v>
      </c>
      <c r="I227" s="53"/>
      <c r="J227" s="53"/>
      <c r="K227" s="31"/>
      <c r="L227" s="140"/>
      <c r="M227" s="143"/>
      <c r="N227" s="46"/>
    </row>
    <row r="228" spans="3:14" ht="13.8" hidden="1" outlineLevel="1" x14ac:dyDescent="0.25">
      <c r="C228" s="67" t="s">
        <v>571</v>
      </c>
      <c r="D228" s="54" t="s">
        <v>572</v>
      </c>
      <c r="E228" s="145"/>
      <c r="F228" s="145"/>
      <c r="G228" s="366"/>
      <c r="H228" s="349">
        <f t="shared" si="3"/>
        <v>0</v>
      </c>
      <c r="I228" s="53"/>
      <c r="J228" s="53"/>
      <c r="K228" s="31"/>
      <c r="L228" s="140"/>
      <c r="M228" s="143"/>
      <c r="N228" s="46"/>
    </row>
    <row r="229" spans="3:14" ht="13.8" hidden="1" outlineLevel="1" x14ac:dyDescent="0.25">
      <c r="C229" s="67" t="s">
        <v>573</v>
      </c>
      <c r="D229" s="54" t="s">
        <v>574</v>
      </c>
      <c r="E229" s="145"/>
      <c r="F229" s="145"/>
      <c r="G229" s="366"/>
      <c r="H229" s="349">
        <f t="shared" si="3"/>
        <v>0</v>
      </c>
      <c r="I229" s="53"/>
      <c r="J229" s="53"/>
      <c r="K229" s="31"/>
      <c r="L229" s="140"/>
      <c r="M229" s="143"/>
      <c r="N229" s="46"/>
    </row>
    <row r="230" spans="3:14" ht="13.8" hidden="1" outlineLevel="1" x14ac:dyDescent="0.25">
      <c r="C230" s="67" t="s">
        <v>575</v>
      </c>
      <c r="D230" s="54" t="s">
        <v>576</v>
      </c>
      <c r="E230" s="145"/>
      <c r="F230" s="145"/>
      <c r="G230" s="366"/>
      <c r="H230" s="349">
        <f t="shared" si="3"/>
        <v>0</v>
      </c>
      <c r="I230" s="53"/>
      <c r="J230" s="53"/>
      <c r="K230" s="31"/>
      <c r="L230" s="140"/>
      <c r="M230" s="143"/>
      <c r="N230" s="46"/>
    </row>
    <row r="231" spans="3:14" ht="13.8" hidden="1" outlineLevel="1" x14ac:dyDescent="0.25">
      <c r="C231" s="67" t="s">
        <v>577</v>
      </c>
      <c r="D231" s="54" t="s">
        <v>578</v>
      </c>
      <c r="E231" s="145"/>
      <c r="F231" s="145"/>
      <c r="G231" s="366"/>
      <c r="H231" s="349">
        <f t="shared" si="3"/>
        <v>0</v>
      </c>
      <c r="I231" s="53"/>
      <c r="J231" s="53"/>
      <c r="K231" s="31"/>
      <c r="L231" s="140"/>
      <c r="M231" s="143"/>
      <c r="N231" s="46"/>
    </row>
    <row r="232" spans="3:14" ht="26.4" hidden="1" outlineLevel="1" x14ac:dyDescent="0.25">
      <c r="C232" s="67" t="s">
        <v>579</v>
      </c>
      <c r="D232" s="54" t="s">
        <v>580</v>
      </c>
      <c r="E232" s="145"/>
      <c r="F232" s="145"/>
      <c r="G232" s="366"/>
      <c r="H232" s="349">
        <f t="shared" si="3"/>
        <v>0</v>
      </c>
      <c r="I232" s="53"/>
      <c r="J232" s="53"/>
      <c r="K232" s="31"/>
      <c r="L232" s="140"/>
      <c r="M232" s="143"/>
      <c r="N232" s="46"/>
    </row>
    <row r="233" spans="3:14" ht="26.4" hidden="1" outlineLevel="1" x14ac:dyDescent="0.25">
      <c r="C233" s="67" t="s">
        <v>581</v>
      </c>
      <c r="D233" s="54" t="s">
        <v>582</v>
      </c>
      <c r="E233" s="145"/>
      <c r="F233" s="145"/>
      <c r="G233" s="366"/>
      <c r="H233" s="349">
        <f t="shared" si="3"/>
        <v>0</v>
      </c>
      <c r="I233" s="53"/>
      <c r="J233" s="53"/>
      <c r="K233" s="31"/>
      <c r="L233" s="140"/>
      <c r="M233" s="143"/>
      <c r="N233" s="46"/>
    </row>
    <row r="234" spans="3:14" ht="13.8" hidden="1" outlineLevel="1" x14ac:dyDescent="0.25">
      <c r="C234" s="67" t="s">
        <v>583</v>
      </c>
      <c r="D234" s="54" t="s">
        <v>584</v>
      </c>
      <c r="E234" s="145"/>
      <c r="F234" s="145"/>
      <c r="G234" s="366"/>
      <c r="H234" s="349">
        <f t="shared" si="3"/>
        <v>0</v>
      </c>
      <c r="I234" s="53"/>
      <c r="J234" s="53"/>
      <c r="K234" s="31"/>
      <c r="L234" s="140"/>
      <c r="M234" s="143"/>
      <c r="N234" s="46"/>
    </row>
    <row r="235" spans="3:14" ht="13.8" hidden="1" outlineLevel="1" x14ac:dyDescent="0.25">
      <c r="C235" s="67" t="s">
        <v>585</v>
      </c>
      <c r="D235" s="54" t="s">
        <v>586</v>
      </c>
      <c r="E235" s="145"/>
      <c r="F235" s="145"/>
      <c r="G235" s="366"/>
      <c r="H235" s="349">
        <f t="shared" si="3"/>
        <v>0</v>
      </c>
      <c r="I235" s="53"/>
      <c r="J235" s="53"/>
      <c r="K235" s="31"/>
      <c r="L235" s="140"/>
      <c r="M235" s="143"/>
      <c r="N235" s="46"/>
    </row>
    <row r="236" spans="3:14" ht="13.8" hidden="1" outlineLevel="1" x14ac:dyDescent="0.25">
      <c r="C236" s="67" t="s">
        <v>587</v>
      </c>
      <c r="D236" s="54" t="s">
        <v>588</v>
      </c>
      <c r="E236" s="145"/>
      <c r="F236" s="145"/>
      <c r="G236" s="366"/>
      <c r="H236" s="349">
        <f t="shared" si="3"/>
        <v>0</v>
      </c>
      <c r="I236" s="53"/>
      <c r="J236" s="53"/>
      <c r="K236" s="31"/>
      <c r="L236" s="140"/>
      <c r="M236" s="143"/>
      <c r="N236" s="46"/>
    </row>
    <row r="237" spans="3:14" ht="13.8" hidden="1" outlineLevel="1" x14ac:dyDescent="0.25">
      <c r="C237" s="67" t="s">
        <v>589</v>
      </c>
      <c r="D237" s="54" t="s">
        <v>590</v>
      </c>
      <c r="E237" s="145"/>
      <c r="F237" s="145"/>
      <c r="G237" s="366"/>
      <c r="H237" s="349">
        <f t="shared" si="3"/>
        <v>0</v>
      </c>
      <c r="I237" s="53"/>
      <c r="J237" s="53"/>
      <c r="K237" s="31"/>
      <c r="L237" s="140"/>
      <c r="M237" s="143"/>
      <c r="N237" s="46"/>
    </row>
    <row r="238" spans="3:14" ht="13.8" hidden="1" outlineLevel="1" x14ac:dyDescent="0.25">
      <c r="C238" s="67" t="s">
        <v>591</v>
      </c>
      <c r="D238" s="54" t="s">
        <v>592</v>
      </c>
      <c r="E238" s="145"/>
      <c r="F238" s="145"/>
      <c r="G238" s="366"/>
      <c r="H238" s="349">
        <f t="shared" si="3"/>
        <v>0</v>
      </c>
      <c r="I238" s="53"/>
      <c r="J238" s="53"/>
      <c r="K238" s="31"/>
      <c r="L238" s="140"/>
      <c r="M238" s="143"/>
      <c r="N238" s="46"/>
    </row>
    <row r="239" spans="3:14" ht="13.8" hidden="1" outlineLevel="1" x14ac:dyDescent="0.25">
      <c r="C239" s="67" t="s">
        <v>593</v>
      </c>
      <c r="D239" s="54" t="s">
        <v>594</v>
      </c>
      <c r="E239" s="145"/>
      <c r="F239" s="145"/>
      <c r="G239" s="366"/>
      <c r="H239" s="349">
        <f t="shared" si="3"/>
        <v>0</v>
      </c>
      <c r="I239" s="53"/>
      <c r="J239" s="53"/>
      <c r="K239" s="31"/>
      <c r="L239" s="140"/>
      <c r="M239" s="143"/>
      <c r="N239" s="46"/>
    </row>
    <row r="240" spans="3:14" ht="13.8" hidden="1" outlineLevel="1" x14ac:dyDescent="0.25">
      <c r="C240" s="67" t="s">
        <v>595</v>
      </c>
      <c r="D240" s="54" t="s">
        <v>596</v>
      </c>
      <c r="E240" s="145"/>
      <c r="F240" s="145"/>
      <c r="G240" s="366"/>
      <c r="H240" s="349">
        <f t="shared" si="3"/>
        <v>0</v>
      </c>
      <c r="I240" s="53"/>
      <c r="J240" s="53"/>
      <c r="K240" s="31"/>
      <c r="L240" s="140"/>
      <c r="M240" s="143"/>
      <c r="N240" s="46"/>
    </row>
    <row r="241" spans="1:14" ht="13.8" hidden="1" outlineLevel="1" x14ac:dyDescent="0.25">
      <c r="C241" s="67" t="s">
        <v>597</v>
      </c>
      <c r="D241" s="54" t="s">
        <v>598</v>
      </c>
      <c r="E241" s="145"/>
      <c r="F241" s="145"/>
      <c r="G241" s="366"/>
      <c r="H241" s="349">
        <f t="shared" si="3"/>
        <v>0</v>
      </c>
      <c r="I241" s="53"/>
      <c r="J241" s="53"/>
      <c r="K241" s="31"/>
      <c r="L241" s="140"/>
      <c r="M241" s="143"/>
      <c r="N241" s="46"/>
    </row>
    <row r="242" spans="1:14" ht="13.8" hidden="1" outlineLevel="1" x14ac:dyDescent="0.25">
      <c r="C242" s="67" t="s">
        <v>599</v>
      </c>
      <c r="D242" s="54" t="s">
        <v>600</v>
      </c>
      <c r="E242" s="145"/>
      <c r="F242" s="145"/>
      <c r="G242" s="366"/>
      <c r="H242" s="349">
        <f t="shared" si="3"/>
        <v>0</v>
      </c>
      <c r="I242" s="53"/>
      <c r="J242" s="53"/>
      <c r="K242" s="31"/>
      <c r="L242" s="140"/>
      <c r="M242" s="143"/>
      <c r="N242" s="46"/>
    </row>
    <row r="243" spans="1:14" ht="13.8" hidden="1" outlineLevel="1" x14ac:dyDescent="0.25">
      <c r="C243" s="67" t="s">
        <v>601</v>
      </c>
      <c r="D243" s="54" t="s">
        <v>602</v>
      </c>
      <c r="E243" s="145"/>
      <c r="F243" s="145"/>
      <c r="G243" s="366"/>
      <c r="H243" s="349">
        <f t="shared" si="3"/>
        <v>0</v>
      </c>
      <c r="I243" s="53"/>
      <c r="J243" s="53"/>
      <c r="K243" s="31"/>
      <c r="L243" s="140"/>
      <c r="M243" s="143"/>
      <c r="N243" s="46"/>
    </row>
    <row r="244" spans="1:14" ht="13.8" hidden="1" outlineLevel="1" x14ac:dyDescent="0.25">
      <c r="C244" s="67" t="s">
        <v>603</v>
      </c>
      <c r="D244" s="54" t="s">
        <v>604</v>
      </c>
      <c r="E244" s="145"/>
      <c r="F244" s="145"/>
      <c r="G244" s="366"/>
      <c r="H244" s="349">
        <f t="shared" si="3"/>
        <v>0</v>
      </c>
      <c r="I244" s="53"/>
      <c r="J244" s="53"/>
      <c r="K244" s="31"/>
      <c r="L244" s="140"/>
      <c r="M244" s="143"/>
      <c r="N244" s="46"/>
    </row>
    <row r="245" spans="1:14" ht="13.8" hidden="1" outlineLevel="1" x14ac:dyDescent="0.25">
      <c r="C245" s="67" t="s">
        <v>605</v>
      </c>
      <c r="D245" s="54" t="s">
        <v>606</v>
      </c>
      <c r="E245" s="145"/>
      <c r="F245" s="145"/>
      <c r="G245" s="366"/>
      <c r="H245" s="349">
        <f t="shared" si="3"/>
        <v>0</v>
      </c>
      <c r="I245" s="53"/>
      <c r="J245" s="53"/>
      <c r="K245" s="31"/>
      <c r="L245" s="140"/>
      <c r="M245" s="143"/>
      <c r="N245" s="46"/>
    </row>
    <row r="246" spans="1:14" ht="13.8" hidden="1" outlineLevel="1" x14ac:dyDescent="0.25">
      <c r="C246" s="67" t="s">
        <v>607</v>
      </c>
      <c r="D246" s="54" t="s">
        <v>608</v>
      </c>
      <c r="E246" s="145"/>
      <c r="F246" s="145"/>
      <c r="G246" s="366"/>
      <c r="H246" s="349">
        <f t="shared" si="3"/>
        <v>0</v>
      </c>
      <c r="I246" s="53"/>
      <c r="J246" s="53"/>
      <c r="K246" s="31"/>
      <c r="L246" s="140"/>
      <c r="M246" s="143"/>
      <c r="N246" s="46"/>
    </row>
    <row r="247" spans="1:14" ht="13.8" hidden="1" outlineLevel="1" x14ac:dyDescent="0.25">
      <c r="C247" s="67" t="s">
        <v>609</v>
      </c>
      <c r="D247" s="54" t="s">
        <v>610</v>
      </c>
      <c r="E247" s="145"/>
      <c r="F247" s="145"/>
      <c r="G247" s="366"/>
      <c r="H247" s="349">
        <f t="shared" si="3"/>
        <v>0</v>
      </c>
      <c r="I247" s="53"/>
      <c r="J247" s="53"/>
      <c r="K247" s="31"/>
      <c r="L247" s="140"/>
      <c r="M247" s="143"/>
      <c r="N247" s="46"/>
    </row>
    <row r="248" spans="1:14" ht="13.8" hidden="1" outlineLevel="1" x14ac:dyDescent="0.25">
      <c r="C248" s="67" t="s">
        <v>611</v>
      </c>
      <c r="D248" s="54" t="s">
        <v>612</v>
      </c>
      <c r="E248" s="145"/>
      <c r="F248" s="145"/>
      <c r="G248" s="366"/>
      <c r="H248" s="349">
        <f t="shared" si="3"/>
        <v>0</v>
      </c>
      <c r="I248" s="53"/>
      <c r="J248" s="53"/>
      <c r="K248" s="31"/>
      <c r="L248" s="140"/>
      <c r="M248" s="143"/>
      <c r="N248" s="46"/>
    </row>
    <row r="249" spans="1:14" ht="13.8" hidden="1" outlineLevel="1" x14ac:dyDescent="0.25">
      <c r="C249" s="67" t="s">
        <v>613</v>
      </c>
      <c r="D249" s="54" t="s">
        <v>614</v>
      </c>
      <c r="E249" s="145"/>
      <c r="F249" s="145"/>
      <c r="G249" s="366"/>
      <c r="H249" s="349">
        <f t="shared" si="3"/>
        <v>0</v>
      </c>
      <c r="I249" s="53"/>
      <c r="J249" s="53"/>
      <c r="K249" s="31"/>
      <c r="L249" s="140"/>
      <c r="M249" s="143"/>
      <c r="N249" s="46"/>
    </row>
    <row r="250" spans="1:14" ht="26.4" hidden="1" collapsed="1" x14ac:dyDescent="0.25">
      <c r="A250" s="1">
        <v>6</v>
      </c>
      <c r="B250" s="2" t="s">
        <v>438</v>
      </c>
      <c r="C250" s="34" t="s">
        <v>615</v>
      </c>
      <c r="D250" s="68" t="s">
        <v>616</v>
      </c>
      <c r="E250" s="155"/>
      <c r="F250" s="155"/>
      <c r="G250" s="369"/>
      <c r="H250" s="349">
        <f t="shared" si="3"/>
        <v>0</v>
      </c>
      <c r="I250" s="53"/>
      <c r="J250" s="53"/>
      <c r="K250" s="31"/>
      <c r="L250" s="140"/>
      <c r="M250" s="143"/>
      <c r="N250" s="46"/>
    </row>
    <row r="251" spans="1:14" ht="13.8" hidden="1" x14ac:dyDescent="0.25">
      <c r="A251" s="1">
        <v>6</v>
      </c>
      <c r="B251" s="2" t="s">
        <v>438</v>
      </c>
      <c r="C251" s="34" t="s">
        <v>618</v>
      </c>
      <c r="D251" s="50" t="s">
        <v>619</v>
      </c>
      <c r="E251" s="145"/>
      <c r="F251" s="145"/>
      <c r="G251" s="369"/>
      <c r="H251" s="349">
        <f t="shared" si="3"/>
        <v>0</v>
      </c>
      <c r="I251" s="53"/>
      <c r="J251" s="53"/>
      <c r="K251" s="31"/>
      <c r="L251" s="140"/>
      <c r="M251" s="143"/>
      <c r="N251" s="46"/>
    </row>
    <row r="252" spans="1:14" ht="13.8" hidden="1" x14ac:dyDescent="0.25">
      <c r="A252" s="1">
        <v>6</v>
      </c>
      <c r="B252" s="2" t="s">
        <v>438</v>
      </c>
      <c r="C252" s="34" t="s">
        <v>620</v>
      </c>
      <c r="D252" s="50" t="s">
        <v>621</v>
      </c>
      <c r="E252" s="145"/>
      <c r="F252" s="145"/>
      <c r="G252" s="369"/>
      <c r="H252" s="349">
        <f t="shared" si="3"/>
        <v>0</v>
      </c>
      <c r="I252" s="53"/>
      <c r="J252" s="53"/>
      <c r="K252" s="31"/>
      <c r="L252" s="140"/>
      <c r="M252" s="143"/>
      <c r="N252" s="46"/>
    </row>
    <row r="253" spans="1:14" ht="13.8" hidden="1" x14ac:dyDescent="0.25">
      <c r="A253" s="1">
        <v>6</v>
      </c>
      <c r="B253" s="2" t="s">
        <v>438</v>
      </c>
      <c r="C253" s="34" t="s">
        <v>622</v>
      </c>
      <c r="D253" s="50" t="s">
        <v>623</v>
      </c>
      <c r="E253" s="145"/>
      <c r="F253" s="145"/>
      <c r="G253" s="369"/>
      <c r="H253" s="349">
        <f t="shared" si="3"/>
        <v>0</v>
      </c>
      <c r="I253" s="53"/>
      <c r="J253" s="53"/>
      <c r="K253" s="31"/>
      <c r="L253" s="140"/>
      <c r="M253" s="143"/>
      <c r="N253" s="46"/>
    </row>
    <row r="254" spans="1:14" ht="13.8" hidden="1" x14ac:dyDescent="0.25">
      <c r="A254" s="1">
        <v>6</v>
      </c>
      <c r="B254" s="2" t="s">
        <v>438</v>
      </c>
      <c r="C254" s="34" t="s">
        <v>624</v>
      </c>
      <c r="D254" s="50" t="s">
        <v>625</v>
      </c>
      <c r="E254" s="145"/>
      <c r="F254" s="145"/>
      <c r="G254" s="369"/>
      <c r="H254" s="349">
        <f t="shared" si="3"/>
        <v>0</v>
      </c>
      <c r="I254" s="53"/>
      <c r="J254" s="53"/>
      <c r="K254" s="31"/>
      <c r="L254" s="140"/>
      <c r="M254" s="143"/>
      <c r="N254" s="46"/>
    </row>
    <row r="255" spans="1:14" ht="13.8" hidden="1" x14ac:dyDescent="0.25">
      <c r="A255" s="1">
        <v>6</v>
      </c>
      <c r="B255" s="2" t="s">
        <v>626</v>
      </c>
      <c r="C255" s="34" t="s">
        <v>627</v>
      </c>
      <c r="D255" s="50" t="s">
        <v>628</v>
      </c>
      <c r="E255" s="145"/>
      <c r="F255" s="145"/>
      <c r="G255" s="369"/>
      <c r="H255" s="349">
        <f t="shared" si="3"/>
        <v>0</v>
      </c>
      <c r="I255" s="53"/>
      <c r="J255" s="53"/>
      <c r="K255" s="31"/>
      <c r="L255" s="140"/>
      <c r="M255" s="143"/>
      <c r="N255" s="46"/>
    </row>
    <row r="256" spans="1:14" ht="13.8" hidden="1" x14ac:dyDescent="0.25">
      <c r="A256" s="1">
        <v>6</v>
      </c>
      <c r="B256" s="2" t="s">
        <v>626</v>
      </c>
      <c r="C256" s="34" t="s">
        <v>629</v>
      </c>
      <c r="D256" s="50" t="s">
        <v>630</v>
      </c>
      <c r="E256" s="145"/>
      <c r="F256" s="145"/>
      <c r="G256" s="366"/>
      <c r="H256" s="349">
        <f t="shared" si="3"/>
        <v>0</v>
      </c>
      <c r="I256" s="332"/>
      <c r="J256" s="332"/>
      <c r="K256" s="156"/>
      <c r="L256" s="157"/>
      <c r="M256" s="143"/>
      <c r="N256" s="46"/>
    </row>
    <row r="257" spans="1:14" ht="13.8" hidden="1" x14ac:dyDescent="0.25">
      <c r="A257" s="1">
        <v>6</v>
      </c>
      <c r="B257" s="2" t="s">
        <v>626</v>
      </c>
      <c r="C257" s="34" t="s">
        <v>632</v>
      </c>
      <c r="D257" s="50" t="s">
        <v>633</v>
      </c>
      <c r="E257" s="145"/>
      <c r="F257" s="145"/>
      <c r="G257" s="366"/>
      <c r="H257" s="349">
        <f t="shared" si="3"/>
        <v>0</v>
      </c>
      <c r="I257" s="53"/>
      <c r="J257" s="53"/>
      <c r="K257" s="31"/>
      <c r="L257" s="140"/>
      <c r="M257" s="143"/>
      <c r="N257" s="46"/>
    </row>
    <row r="258" spans="1:14" ht="52.8" x14ac:dyDescent="0.25">
      <c r="A258" s="1">
        <v>6</v>
      </c>
      <c r="B258" s="2" t="s">
        <v>626</v>
      </c>
      <c r="C258" s="34" t="s">
        <v>634</v>
      </c>
      <c r="D258" s="54" t="s">
        <v>635</v>
      </c>
      <c r="E258" s="51">
        <v>15500000</v>
      </c>
      <c r="F258" s="145"/>
      <c r="G258" s="366"/>
      <c r="H258" s="349">
        <f>+E258+F258+G258</f>
        <v>15500000</v>
      </c>
      <c r="I258" s="63" t="s">
        <v>1232</v>
      </c>
      <c r="J258" s="489" t="s">
        <v>998</v>
      </c>
      <c r="K258" s="31"/>
      <c r="L258" s="140"/>
      <c r="M258" s="143"/>
      <c r="N258" s="46"/>
    </row>
    <row r="259" spans="1:14" ht="13.8" x14ac:dyDescent="0.25">
      <c r="A259" s="1">
        <v>6</v>
      </c>
      <c r="B259" s="2" t="s">
        <v>637</v>
      </c>
      <c r="C259" s="34" t="s">
        <v>638</v>
      </c>
      <c r="D259" s="50" t="s">
        <v>639</v>
      </c>
      <c r="E259" s="51"/>
      <c r="F259" s="145"/>
      <c r="G259" s="366">
        <v>18900000</v>
      </c>
      <c r="H259" s="349">
        <f t="shared" si="3"/>
        <v>18900000</v>
      </c>
      <c r="I259" s="53"/>
      <c r="J259" s="483"/>
      <c r="K259" s="31"/>
      <c r="L259" s="140"/>
      <c r="M259" s="143"/>
      <c r="N259" s="46"/>
    </row>
    <row r="260" spans="1:14" ht="13.8" hidden="1" x14ac:dyDescent="0.25">
      <c r="A260" s="1">
        <v>6</v>
      </c>
      <c r="B260" s="2" t="s">
        <v>637</v>
      </c>
      <c r="C260" s="34"/>
      <c r="D260" s="50" t="s">
        <v>640</v>
      </c>
      <c r="E260" s="145"/>
      <c r="F260" s="145"/>
      <c r="G260" s="366"/>
      <c r="H260" s="349">
        <f t="shared" si="3"/>
        <v>0</v>
      </c>
      <c r="I260" s="53"/>
      <c r="J260" s="53"/>
      <c r="K260" s="31"/>
      <c r="L260" s="140"/>
      <c r="M260" s="143"/>
      <c r="N260" s="46"/>
    </row>
    <row r="261" spans="1:14" ht="13.8" hidden="1" x14ac:dyDescent="0.25">
      <c r="A261" s="1">
        <v>6</v>
      </c>
      <c r="B261" s="2" t="s">
        <v>637</v>
      </c>
      <c r="C261" s="34" t="s">
        <v>641</v>
      </c>
      <c r="D261" s="50" t="s">
        <v>642</v>
      </c>
      <c r="E261" s="145"/>
      <c r="F261" s="145"/>
      <c r="G261" s="366"/>
      <c r="H261" s="349">
        <f t="shared" si="3"/>
        <v>0</v>
      </c>
      <c r="I261" s="53"/>
      <c r="J261" s="53"/>
      <c r="K261" s="31"/>
      <c r="L261" s="140"/>
      <c r="M261" s="143"/>
      <c r="N261" s="46"/>
    </row>
    <row r="262" spans="1:14" ht="13.8" hidden="1" x14ac:dyDescent="0.25">
      <c r="A262" s="1">
        <v>6</v>
      </c>
      <c r="B262" s="2" t="s">
        <v>637</v>
      </c>
      <c r="C262" s="34" t="s">
        <v>643</v>
      </c>
      <c r="D262" s="50" t="s">
        <v>644</v>
      </c>
      <c r="E262" s="145"/>
      <c r="F262" s="145"/>
      <c r="G262" s="366"/>
      <c r="H262" s="349">
        <f t="shared" si="3"/>
        <v>0</v>
      </c>
      <c r="I262" s="53"/>
      <c r="J262" s="53"/>
      <c r="K262" s="31"/>
      <c r="L262" s="140"/>
      <c r="M262" s="143"/>
      <c r="N262" s="46"/>
    </row>
    <row r="263" spans="1:14" ht="13.8" hidden="1" x14ac:dyDescent="0.25">
      <c r="A263" s="1">
        <v>6</v>
      </c>
      <c r="B263" s="2" t="s">
        <v>637</v>
      </c>
      <c r="C263" s="34" t="s">
        <v>645</v>
      </c>
      <c r="D263" s="50" t="s">
        <v>646</v>
      </c>
      <c r="E263" s="145"/>
      <c r="F263" s="145"/>
      <c r="G263" s="366"/>
      <c r="H263" s="349">
        <f t="shared" ref="H263:H312" si="4">+E263+F263+G263</f>
        <v>0</v>
      </c>
      <c r="I263" s="53"/>
      <c r="J263" s="53"/>
      <c r="K263" s="31"/>
      <c r="L263" s="140"/>
      <c r="M263" s="143"/>
      <c r="N263" s="46"/>
    </row>
    <row r="264" spans="1:14" ht="34.5" customHeight="1" x14ac:dyDescent="0.25">
      <c r="A264" s="1">
        <v>6</v>
      </c>
      <c r="B264" s="2" t="s">
        <v>637</v>
      </c>
      <c r="C264" s="34" t="s">
        <v>647</v>
      </c>
      <c r="D264" s="50" t="s">
        <v>648</v>
      </c>
      <c r="E264" s="51"/>
      <c r="F264" s="145"/>
      <c r="G264" s="366">
        <v>18000000</v>
      </c>
      <c r="H264" s="349">
        <f t="shared" si="4"/>
        <v>18000000</v>
      </c>
      <c r="I264" s="144" t="s">
        <v>806</v>
      </c>
      <c r="J264" s="490"/>
      <c r="K264" s="149"/>
      <c r="L264" s="150"/>
      <c r="M264" s="158"/>
      <c r="N264" s="46"/>
    </row>
    <row r="265" spans="1:14" ht="13.8" hidden="1" x14ac:dyDescent="0.25">
      <c r="A265" s="1">
        <v>6</v>
      </c>
      <c r="B265" s="2" t="s">
        <v>650</v>
      </c>
      <c r="C265" s="65" t="s">
        <v>651</v>
      </c>
      <c r="D265" s="70" t="s">
        <v>652</v>
      </c>
      <c r="E265" s="153"/>
      <c r="F265" s="153"/>
      <c r="G265" s="369"/>
      <c r="H265" s="349"/>
      <c r="I265" s="53"/>
      <c r="J265" s="53"/>
      <c r="K265" s="31"/>
      <c r="L265" s="140"/>
      <c r="M265" s="143"/>
      <c r="N265" s="46"/>
    </row>
    <row r="266" spans="1:14" ht="13.8" hidden="1" outlineLevel="1" x14ac:dyDescent="0.25">
      <c r="C266" s="67" t="s">
        <v>653</v>
      </c>
      <c r="D266" s="50" t="s">
        <v>654</v>
      </c>
      <c r="E266" s="153"/>
      <c r="F266" s="153"/>
      <c r="G266" s="369"/>
      <c r="H266" s="349">
        <f t="shared" si="4"/>
        <v>0</v>
      </c>
      <c r="I266" s="53"/>
      <c r="J266" s="53"/>
      <c r="K266" s="31"/>
      <c r="L266" s="140"/>
      <c r="M266" s="143"/>
      <c r="N266" s="46"/>
    </row>
    <row r="267" spans="1:14" ht="13.8" hidden="1" outlineLevel="1" x14ac:dyDescent="0.25">
      <c r="C267" s="67" t="s">
        <v>655</v>
      </c>
      <c r="D267" s="50" t="s">
        <v>656</v>
      </c>
      <c r="E267" s="153"/>
      <c r="F267" s="153"/>
      <c r="G267" s="369"/>
      <c r="H267" s="349">
        <f t="shared" si="4"/>
        <v>0</v>
      </c>
      <c r="I267" s="53"/>
      <c r="J267" s="53"/>
      <c r="K267" s="31"/>
      <c r="L267" s="140"/>
      <c r="M267" s="143"/>
      <c r="N267" s="46"/>
    </row>
    <row r="268" spans="1:14" ht="13.8" hidden="1" outlineLevel="1" x14ac:dyDescent="0.25">
      <c r="C268" s="67" t="s">
        <v>657</v>
      </c>
      <c r="D268" s="50" t="s">
        <v>658</v>
      </c>
      <c r="E268" s="153"/>
      <c r="F268" s="153"/>
      <c r="G268" s="369"/>
      <c r="H268" s="349">
        <f t="shared" si="4"/>
        <v>0</v>
      </c>
      <c r="I268" s="53"/>
      <c r="J268" s="53"/>
      <c r="K268" s="31"/>
      <c r="L268" s="140"/>
      <c r="M268" s="143"/>
      <c r="N268" s="46"/>
    </row>
    <row r="269" spans="1:14" ht="13.8" hidden="1" collapsed="1" x14ac:dyDescent="0.25">
      <c r="A269" s="1">
        <v>6</v>
      </c>
      <c r="B269" s="2" t="s">
        <v>650</v>
      </c>
      <c r="C269" s="65" t="s">
        <v>659</v>
      </c>
      <c r="D269" s="70" t="s">
        <v>660</v>
      </c>
      <c r="E269" s="153"/>
      <c r="F269" s="153"/>
      <c r="G269" s="369"/>
      <c r="H269" s="349"/>
      <c r="I269" s="53"/>
      <c r="J269" s="53"/>
      <c r="K269" s="31"/>
      <c r="L269" s="140"/>
      <c r="M269" s="159"/>
      <c r="N269" s="46"/>
    </row>
    <row r="270" spans="1:14" ht="13.8" hidden="1" outlineLevel="1" x14ac:dyDescent="0.25">
      <c r="C270" s="67" t="s">
        <v>661</v>
      </c>
      <c r="D270" s="50" t="s">
        <v>662</v>
      </c>
      <c r="E270" s="153"/>
      <c r="F270" s="153"/>
      <c r="G270" s="369"/>
      <c r="H270" s="349">
        <f t="shared" si="4"/>
        <v>0</v>
      </c>
      <c r="I270" s="53"/>
      <c r="J270" s="53"/>
      <c r="K270" s="31"/>
      <c r="L270" s="140"/>
      <c r="M270" s="159"/>
      <c r="N270" s="46"/>
    </row>
    <row r="271" spans="1:14" ht="13.8" hidden="1" outlineLevel="1" x14ac:dyDescent="0.25">
      <c r="C271" s="67" t="s">
        <v>663</v>
      </c>
      <c r="D271" s="50" t="s">
        <v>664</v>
      </c>
      <c r="E271" s="153"/>
      <c r="F271" s="153"/>
      <c r="G271" s="369"/>
      <c r="H271" s="349">
        <f t="shared" si="4"/>
        <v>0</v>
      </c>
      <c r="I271" s="53"/>
      <c r="J271" s="53"/>
      <c r="K271" s="31"/>
      <c r="L271" s="140"/>
      <c r="M271" s="159"/>
      <c r="N271" s="46"/>
    </row>
    <row r="272" spans="1:14" ht="13.8" hidden="1" outlineLevel="1" x14ac:dyDescent="0.25">
      <c r="C272" s="67" t="s">
        <v>665</v>
      </c>
      <c r="D272" s="50" t="s">
        <v>666</v>
      </c>
      <c r="E272" s="153"/>
      <c r="F272" s="153"/>
      <c r="G272" s="369"/>
      <c r="H272" s="349">
        <f t="shared" si="4"/>
        <v>0</v>
      </c>
      <c r="I272" s="53"/>
      <c r="J272" s="53"/>
      <c r="K272" s="31"/>
      <c r="L272" s="140"/>
      <c r="M272" s="159"/>
      <c r="N272" s="46"/>
    </row>
    <row r="273" spans="1:14" ht="13.8" hidden="1" outlineLevel="1" x14ac:dyDescent="0.25">
      <c r="C273" s="67" t="s">
        <v>668</v>
      </c>
      <c r="D273" s="50" t="s">
        <v>666</v>
      </c>
      <c r="E273" s="153"/>
      <c r="F273" s="153"/>
      <c r="G273" s="369"/>
      <c r="H273" s="349">
        <f t="shared" si="4"/>
        <v>0</v>
      </c>
      <c r="I273" s="53"/>
      <c r="J273" s="53"/>
      <c r="K273" s="31"/>
      <c r="L273" s="140"/>
      <c r="M273" s="159"/>
      <c r="N273" s="46"/>
    </row>
    <row r="274" spans="1:14" ht="13.8" hidden="1" outlineLevel="1" x14ac:dyDescent="0.25">
      <c r="C274" s="67" t="s">
        <v>670</v>
      </c>
      <c r="D274" s="50" t="s">
        <v>671</v>
      </c>
      <c r="E274" s="153"/>
      <c r="F274" s="153"/>
      <c r="G274" s="369"/>
      <c r="H274" s="349">
        <f t="shared" si="4"/>
        <v>0</v>
      </c>
      <c r="I274" s="53"/>
      <c r="J274" s="53"/>
      <c r="K274" s="31"/>
      <c r="L274" s="140"/>
      <c r="M274" s="159"/>
      <c r="N274" s="46"/>
    </row>
    <row r="275" spans="1:14" ht="13.8" hidden="1" outlineLevel="1" x14ac:dyDescent="0.25">
      <c r="A275" s="1">
        <v>6</v>
      </c>
      <c r="B275" s="2" t="s">
        <v>650</v>
      </c>
      <c r="C275" s="67" t="s">
        <v>673</v>
      </c>
      <c r="D275" s="50" t="s">
        <v>674</v>
      </c>
      <c r="E275" s="153"/>
      <c r="F275" s="153"/>
      <c r="G275" s="369"/>
      <c r="H275" s="349">
        <f t="shared" si="4"/>
        <v>0</v>
      </c>
      <c r="I275" s="53"/>
      <c r="J275" s="53"/>
      <c r="K275" s="31"/>
      <c r="L275" s="140"/>
      <c r="M275" s="143"/>
      <c r="N275" s="46"/>
    </row>
    <row r="276" spans="1:14" ht="14.4" hidden="1" outlineLevel="1" x14ac:dyDescent="0.25">
      <c r="A276" s="1">
        <v>6</v>
      </c>
      <c r="B276" s="2" t="s">
        <v>650</v>
      </c>
      <c r="C276" s="67" t="s">
        <v>675</v>
      </c>
      <c r="D276" s="50" t="s">
        <v>676</v>
      </c>
      <c r="E276" s="155"/>
      <c r="F276" s="155"/>
      <c r="G276" s="369"/>
      <c r="H276" s="349">
        <f t="shared" si="4"/>
        <v>0</v>
      </c>
      <c r="I276" s="53"/>
      <c r="J276" s="53"/>
      <c r="K276" s="31"/>
      <c r="L276" s="140"/>
      <c r="M276" s="143"/>
      <c r="N276" s="46"/>
    </row>
    <row r="277" spans="1:14" ht="13.8" hidden="1" collapsed="1" x14ac:dyDescent="0.25">
      <c r="A277" s="1">
        <v>6</v>
      </c>
      <c r="B277" s="2" t="s">
        <v>650</v>
      </c>
      <c r="C277" s="34" t="s">
        <v>677</v>
      </c>
      <c r="D277" s="50" t="s">
        <v>678</v>
      </c>
      <c r="E277" s="153"/>
      <c r="F277" s="153"/>
      <c r="G277" s="369"/>
      <c r="H277" s="349">
        <f t="shared" si="4"/>
        <v>0</v>
      </c>
      <c r="I277" s="53"/>
      <c r="J277" s="53"/>
      <c r="K277" s="31"/>
      <c r="L277" s="140"/>
      <c r="M277" s="143"/>
      <c r="N277" s="46"/>
    </row>
    <row r="278" spans="1:14" ht="13.8" hidden="1" x14ac:dyDescent="0.25">
      <c r="A278" s="1">
        <v>6</v>
      </c>
      <c r="B278" s="2" t="s">
        <v>650</v>
      </c>
      <c r="C278" s="65" t="s">
        <v>679</v>
      </c>
      <c r="D278" s="70" t="s">
        <v>680</v>
      </c>
      <c r="E278" s="153"/>
      <c r="F278" s="153"/>
      <c r="G278" s="369"/>
      <c r="H278" s="349"/>
      <c r="I278" s="53"/>
      <c r="J278" s="53"/>
      <c r="K278" s="31"/>
      <c r="L278" s="140"/>
      <c r="M278" s="143"/>
      <c r="N278" s="46"/>
    </row>
    <row r="279" spans="1:14" ht="13.8" hidden="1" outlineLevel="1" x14ac:dyDescent="0.25">
      <c r="C279" s="67" t="s">
        <v>681</v>
      </c>
      <c r="D279" s="50" t="s">
        <v>682</v>
      </c>
      <c r="E279" s="153"/>
      <c r="F279" s="153"/>
      <c r="G279" s="369"/>
      <c r="H279" s="349">
        <f t="shared" si="4"/>
        <v>0</v>
      </c>
      <c r="I279" s="53"/>
      <c r="J279" s="53"/>
      <c r="K279" s="31"/>
      <c r="L279" s="140"/>
      <c r="M279" s="143"/>
      <c r="N279" s="46"/>
    </row>
    <row r="280" spans="1:14" ht="13.8" hidden="1" outlineLevel="1" x14ac:dyDescent="0.25">
      <c r="C280" s="67" t="s">
        <v>683</v>
      </c>
      <c r="D280" s="50" t="s">
        <v>684</v>
      </c>
      <c r="E280" s="153"/>
      <c r="F280" s="153"/>
      <c r="G280" s="369"/>
      <c r="H280" s="349">
        <f t="shared" si="4"/>
        <v>0</v>
      </c>
      <c r="I280" s="53"/>
      <c r="J280" s="53"/>
      <c r="K280" s="31"/>
      <c r="L280" s="140"/>
      <c r="M280" s="143"/>
      <c r="N280" s="46"/>
    </row>
    <row r="281" spans="1:14" ht="13.8" hidden="1" outlineLevel="1" x14ac:dyDescent="0.25">
      <c r="C281" s="67" t="s">
        <v>685</v>
      </c>
      <c r="D281" s="50" t="s">
        <v>686</v>
      </c>
      <c r="E281" s="153"/>
      <c r="F281" s="153"/>
      <c r="G281" s="369"/>
      <c r="H281" s="349">
        <f t="shared" si="4"/>
        <v>0</v>
      </c>
      <c r="I281" s="53"/>
      <c r="J281" s="53"/>
      <c r="K281" s="31"/>
      <c r="L281" s="140"/>
      <c r="M281" s="143"/>
      <c r="N281" s="46"/>
    </row>
    <row r="282" spans="1:14" ht="13.8" hidden="1" collapsed="1" x14ac:dyDescent="0.25">
      <c r="A282" s="1">
        <v>6</v>
      </c>
      <c r="B282" s="2" t="s">
        <v>687</v>
      </c>
      <c r="C282" s="34" t="s">
        <v>688</v>
      </c>
      <c r="D282" s="50" t="s">
        <v>689</v>
      </c>
      <c r="E282" s="153"/>
      <c r="F282" s="153"/>
      <c r="G282" s="369"/>
      <c r="H282" s="349">
        <f t="shared" si="4"/>
        <v>0</v>
      </c>
      <c r="I282" s="53"/>
      <c r="J282" s="53"/>
      <c r="K282" s="31"/>
      <c r="L282" s="140"/>
      <c r="M282" s="143"/>
      <c r="N282" s="46"/>
    </row>
    <row r="283" spans="1:14" ht="13.8" hidden="1" x14ac:dyDescent="0.25">
      <c r="A283" s="1">
        <v>6</v>
      </c>
      <c r="B283" s="2" t="s">
        <v>690</v>
      </c>
      <c r="C283" s="34" t="s">
        <v>691</v>
      </c>
      <c r="D283" s="50" t="s">
        <v>692</v>
      </c>
      <c r="E283" s="145"/>
      <c r="F283" s="145"/>
      <c r="G283" s="366"/>
      <c r="H283" s="349">
        <f t="shared" si="4"/>
        <v>0</v>
      </c>
      <c r="I283" s="53"/>
      <c r="J283" s="53"/>
      <c r="K283" s="31"/>
      <c r="L283" s="140"/>
      <c r="M283" s="143"/>
      <c r="N283" s="46"/>
    </row>
    <row r="284" spans="1:14" ht="13.8" hidden="1" x14ac:dyDescent="0.25">
      <c r="A284" s="1">
        <v>6</v>
      </c>
      <c r="B284" s="2" t="s">
        <v>690</v>
      </c>
      <c r="C284" s="34" t="s">
        <v>691</v>
      </c>
      <c r="D284" s="50" t="s">
        <v>692</v>
      </c>
      <c r="E284" s="145"/>
      <c r="F284" s="145"/>
      <c r="G284" s="366"/>
      <c r="H284" s="349">
        <f t="shared" si="4"/>
        <v>0</v>
      </c>
      <c r="I284" s="53"/>
      <c r="J284" s="53"/>
      <c r="K284" s="31"/>
      <c r="L284" s="140"/>
      <c r="M284" s="143"/>
      <c r="N284" s="46"/>
    </row>
    <row r="285" spans="1:14" ht="13.8" hidden="1" x14ac:dyDescent="0.25">
      <c r="A285" s="1">
        <v>6</v>
      </c>
      <c r="B285" s="2" t="s">
        <v>690</v>
      </c>
      <c r="C285" s="34" t="s">
        <v>695</v>
      </c>
      <c r="D285" s="50" t="s">
        <v>696</v>
      </c>
      <c r="E285" s="153"/>
      <c r="F285" s="153"/>
      <c r="G285" s="369"/>
      <c r="H285" s="349">
        <f t="shared" si="4"/>
        <v>0</v>
      </c>
      <c r="I285" s="53"/>
      <c r="J285" s="53"/>
      <c r="K285" s="31"/>
      <c r="L285" s="140"/>
      <c r="M285" s="143"/>
      <c r="N285" s="46"/>
    </row>
    <row r="286" spans="1:14" ht="26.4" hidden="1" x14ac:dyDescent="0.25">
      <c r="A286" s="1">
        <v>6</v>
      </c>
      <c r="B286" s="2" t="s">
        <v>697</v>
      </c>
      <c r="C286" s="34" t="s">
        <v>698</v>
      </c>
      <c r="D286" s="71" t="s">
        <v>699</v>
      </c>
      <c r="E286" s="153"/>
      <c r="F286" s="153"/>
      <c r="G286" s="366"/>
      <c r="H286" s="349">
        <f t="shared" si="4"/>
        <v>0</v>
      </c>
      <c r="I286" s="53"/>
      <c r="J286" s="53"/>
      <c r="K286" s="31"/>
      <c r="L286" s="140"/>
      <c r="M286" s="143"/>
      <c r="N286" s="46"/>
    </row>
    <row r="287" spans="1:14" ht="66.599999999999994" thickBot="1" x14ac:dyDescent="0.3">
      <c r="A287" s="1">
        <v>6</v>
      </c>
      <c r="B287" s="2" t="s">
        <v>697</v>
      </c>
      <c r="C287" s="34" t="s">
        <v>700</v>
      </c>
      <c r="D287" s="46" t="s">
        <v>701</v>
      </c>
      <c r="E287" s="51"/>
      <c r="F287" s="153"/>
      <c r="G287" s="369">
        <v>26621602</v>
      </c>
      <c r="H287" s="349">
        <f t="shared" si="4"/>
        <v>26621602</v>
      </c>
      <c r="I287" s="53" t="s">
        <v>1233</v>
      </c>
      <c r="J287" s="483"/>
      <c r="K287" s="31"/>
      <c r="L287" s="140"/>
      <c r="M287" s="143"/>
      <c r="N287" s="46"/>
    </row>
    <row r="288" spans="1:14" ht="14.4" hidden="1" thickBot="1" x14ac:dyDescent="0.3">
      <c r="A288" s="1">
        <v>6</v>
      </c>
      <c r="B288" s="2" t="s">
        <v>697</v>
      </c>
      <c r="C288" s="34" t="s">
        <v>703</v>
      </c>
      <c r="D288" s="46" t="s">
        <v>701</v>
      </c>
      <c r="E288" s="153"/>
      <c r="F288" s="153"/>
      <c r="G288" s="369"/>
      <c r="H288" s="349">
        <f t="shared" si="4"/>
        <v>0</v>
      </c>
      <c r="I288" s="49"/>
      <c r="J288" s="49"/>
      <c r="K288" s="31"/>
      <c r="L288" s="140"/>
      <c r="M288" s="143"/>
      <c r="N288" s="46"/>
    </row>
    <row r="289" spans="1:14" ht="14.4" hidden="1" thickBot="1" x14ac:dyDescent="0.3">
      <c r="A289" s="1">
        <v>6</v>
      </c>
      <c r="B289" s="2" t="s">
        <v>697</v>
      </c>
      <c r="C289" s="34" t="s">
        <v>704</v>
      </c>
      <c r="D289" s="46" t="s">
        <v>701</v>
      </c>
      <c r="E289" s="153"/>
      <c r="F289" s="153"/>
      <c r="G289" s="369"/>
      <c r="H289" s="349">
        <f t="shared" si="4"/>
        <v>0</v>
      </c>
      <c r="I289" s="49"/>
      <c r="J289" s="49"/>
      <c r="K289" s="31"/>
      <c r="L289" s="140"/>
      <c r="M289" s="143"/>
      <c r="N289" s="46"/>
    </row>
    <row r="290" spans="1:14" ht="14.4" hidden="1" thickBot="1" x14ac:dyDescent="0.3">
      <c r="A290" s="1">
        <v>6</v>
      </c>
      <c r="B290" s="2" t="s">
        <v>697</v>
      </c>
      <c r="C290" s="34" t="s">
        <v>706</v>
      </c>
      <c r="D290" s="46" t="s">
        <v>701</v>
      </c>
      <c r="E290" s="153"/>
      <c r="F290" s="153"/>
      <c r="G290" s="369"/>
      <c r="H290" s="349">
        <f t="shared" si="4"/>
        <v>0</v>
      </c>
      <c r="I290" s="49"/>
      <c r="J290" s="49"/>
      <c r="K290" s="31"/>
      <c r="L290" s="140"/>
      <c r="M290" s="143"/>
      <c r="N290" s="46"/>
    </row>
    <row r="291" spans="1:14" ht="14.4" hidden="1" thickBot="1" x14ac:dyDescent="0.3">
      <c r="A291" s="1">
        <v>6</v>
      </c>
      <c r="B291" s="2" t="s">
        <v>697</v>
      </c>
      <c r="C291" s="34" t="s">
        <v>707</v>
      </c>
      <c r="D291" s="46" t="s">
        <v>701</v>
      </c>
      <c r="E291" s="153"/>
      <c r="F291" s="153"/>
      <c r="G291" s="369"/>
      <c r="H291" s="349">
        <f t="shared" si="4"/>
        <v>0</v>
      </c>
      <c r="I291" s="49"/>
      <c r="J291" s="49"/>
      <c r="K291" s="31"/>
      <c r="L291" s="140"/>
      <c r="M291" s="143"/>
      <c r="N291" s="46"/>
    </row>
    <row r="292" spans="1:14" ht="14.4" hidden="1" thickBot="1" x14ac:dyDescent="0.3">
      <c r="A292" s="1">
        <v>7</v>
      </c>
      <c r="B292" s="2" t="s">
        <v>708</v>
      </c>
      <c r="C292" s="74" t="s">
        <v>709</v>
      </c>
      <c r="D292" s="46" t="s">
        <v>710</v>
      </c>
      <c r="E292" s="153"/>
      <c r="F292" s="153"/>
      <c r="G292" s="369"/>
      <c r="H292" s="349">
        <f t="shared" si="4"/>
        <v>0</v>
      </c>
      <c r="I292" s="49"/>
      <c r="J292" s="49"/>
      <c r="K292" s="31"/>
      <c r="L292" s="140"/>
      <c r="M292" s="143"/>
      <c r="N292" s="46"/>
    </row>
    <row r="293" spans="1:14" ht="14.4" hidden="1" thickBot="1" x14ac:dyDescent="0.3">
      <c r="A293" s="1">
        <v>7</v>
      </c>
      <c r="B293" s="2" t="s">
        <v>708</v>
      </c>
      <c r="C293" s="74" t="s">
        <v>711</v>
      </c>
      <c r="D293" s="46" t="s">
        <v>712</v>
      </c>
      <c r="E293" s="142"/>
      <c r="F293" s="142"/>
      <c r="G293" s="366"/>
      <c r="H293" s="349">
        <f t="shared" si="4"/>
        <v>0</v>
      </c>
      <c r="I293" s="49"/>
      <c r="J293" s="49"/>
      <c r="K293" s="31"/>
      <c r="L293" s="140"/>
      <c r="M293" s="143"/>
      <c r="N293" s="46"/>
    </row>
    <row r="294" spans="1:14" ht="14.4" hidden="1" thickBot="1" x14ac:dyDescent="0.3">
      <c r="A294" s="1">
        <v>7</v>
      </c>
      <c r="B294" s="2" t="s">
        <v>708</v>
      </c>
      <c r="C294" s="74" t="s">
        <v>713</v>
      </c>
      <c r="D294" s="46" t="s">
        <v>714</v>
      </c>
      <c r="E294" s="142"/>
      <c r="F294" s="142"/>
      <c r="G294" s="366"/>
      <c r="H294" s="349">
        <f t="shared" si="4"/>
        <v>0</v>
      </c>
      <c r="I294" s="49"/>
      <c r="J294" s="49"/>
      <c r="K294" s="31"/>
      <c r="L294" s="140"/>
      <c r="M294" s="143"/>
      <c r="N294" s="46"/>
    </row>
    <row r="295" spans="1:14" ht="14.4" hidden="1" thickBot="1" x14ac:dyDescent="0.3">
      <c r="A295" s="1">
        <v>7</v>
      </c>
      <c r="B295" s="2" t="s">
        <v>715</v>
      </c>
      <c r="C295" s="74" t="s">
        <v>716</v>
      </c>
      <c r="D295" s="46" t="s">
        <v>717</v>
      </c>
      <c r="E295" s="139"/>
      <c r="F295" s="139"/>
      <c r="G295" s="366"/>
      <c r="H295" s="349">
        <f t="shared" si="4"/>
        <v>0</v>
      </c>
      <c r="I295" s="49"/>
      <c r="J295" s="49"/>
      <c r="K295" s="31"/>
      <c r="L295" s="140"/>
      <c r="M295" s="143"/>
      <c r="N295" s="46"/>
    </row>
    <row r="296" spans="1:14" ht="14.4" hidden="1" thickBot="1" x14ac:dyDescent="0.3">
      <c r="A296" s="1">
        <v>7</v>
      </c>
      <c r="B296" s="2" t="s">
        <v>718</v>
      </c>
      <c r="C296" s="74" t="s">
        <v>719</v>
      </c>
      <c r="D296" s="46" t="s">
        <v>720</v>
      </c>
      <c r="E296" s="139"/>
      <c r="F296" s="139"/>
      <c r="G296" s="366"/>
      <c r="H296" s="349">
        <f t="shared" si="4"/>
        <v>0</v>
      </c>
      <c r="I296" s="49"/>
      <c r="J296" s="49"/>
      <c r="K296" s="31"/>
      <c r="L296" s="140"/>
      <c r="M296" s="143"/>
      <c r="N296" s="46"/>
    </row>
    <row r="297" spans="1:14" ht="14.4" hidden="1" thickBot="1" x14ac:dyDescent="0.3">
      <c r="A297" s="1">
        <v>7</v>
      </c>
      <c r="B297" s="2" t="s">
        <v>718</v>
      </c>
      <c r="C297" s="74" t="s">
        <v>721</v>
      </c>
      <c r="D297" s="46" t="s">
        <v>722</v>
      </c>
      <c r="E297" s="139"/>
      <c r="F297" s="139"/>
      <c r="G297" s="366"/>
      <c r="H297" s="349">
        <f t="shared" si="4"/>
        <v>0</v>
      </c>
      <c r="I297" s="49"/>
      <c r="J297" s="49"/>
      <c r="K297" s="31"/>
      <c r="L297" s="140"/>
      <c r="M297" s="143"/>
      <c r="N297" s="46"/>
    </row>
    <row r="298" spans="1:14" ht="14.4" hidden="1" thickBot="1" x14ac:dyDescent="0.3">
      <c r="A298" s="1">
        <v>8</v>
      </c>
      <c r="B298" s="2" t="s">
        <v>723</v>
      </c>
      <c r="C298" s="74" t="s">
        <v>724</v>
      </c>
      <c r="D298" s="46" t="s">
        <v>725</v>
      </c>
      <c r="E298" s="139"/>
      <c r="F298" s="139"/>
      <c r="G298" s="366"/>
      <c r="H298" s="349">
        <f t="shared" si="4"/>
        <v>0</v>
      </c>
      <c r="I298" s="49"/>
      <c r="J298" s="49"/>
      <c r="K298" s="31"/>
      <c r="L298" s="140"/>
      <c r="M298" s="143"/>
      <c r="N298" s="46"/>
    </row>
    <row r="299" spans="1:14" ht="14.4" hidden="1" thickBot="1" x14ac:dyDescent="0.3">
      <c r="A299" s="1">
        <v>8</v>
      </c>
      <c r="B299" s="2" t="s">
        <v>723</v>
      </c>
      <c r="C299" s="74" t="s">
        <v>726</v>
      </c>
      <c r="D299" s="46" t="s">
        <v>727</v>
      </c>
      <c r="E299" s="139"/>
      <c r="F299" s="139"/>
      <c r="G299" s="366"/>
      <c r="H299" s="349">
        <f t="shared" si="4"/>
        <v>0</v>
      </c>
      <c r="I299" s="49"/>
      <c r="J299" s="49"/>
      <c r="K299" s="31"/>
      <c r="L299" s="140"/>
      <c r="M299" s="143"/>
      <c r="N299" s="46"/>
    </row>
    <row r="300" spans="1:14" ht="14.4" hidden="1" thickBot="1" x14ac:dyDescent="0.3">
      <c r="A300" s="1">
        <v>8</v>
      </c>
      <c r="B300" s="2" t="s">
        <v>723</v>
      </c>
      <c r="C300" s="74" t="s">
        <v>728</v>
      </c>
      <c r="D300" s="46" t="s">
        <v>729</v>
      </c>
      <c r="E300" s="139"/>
      <c r="F300" s="139"/>
      <c r="G300" s="366"/>
      <c r="H300" s="349">
        <f t="shared" si="4"/>
        <v>0</v>
      </c>
      <c r="I300" s="49"/>
      <c r="J300" s="49"/>
      <c r="K300" s="31"/>
      <c r="L300" s="140"/>
      <c r="M300" s="143"/>
      <c r="N300" s="46"/>
    </row>
    <row r="301" spans="1:14" ht="14.4" hidden="1" thickBot="1" x14ac:dyDescent="0.3">
      <c r="A301" s="1">
        <v>8</v>
      </c>
      <c r="B301" s="2" t="s">
        <v>723</v>
      </c>
      <c r="C301" s="74" t="s">
        <v>730</v>
      </c>
      <c r="D301" s="46" t="s">
        <v>731</v>
      </c>
      <c r="E301" s="139"/>
      <c r="F301" s="139"/>
      <c r="G301" s="366"/>
      <c r="H301" s="349">
        <f t="shared" si="4"/>
        <v>0</v>
      </c>
      <c r="I301" s="49"/>
      <c r="J301" s="49"/>
      <c r="K301" s="31"/>
      <c r="L301" s="140"/>
      <c r="M301" s="143"/>
      <c r="N301" s="46"/>
    </row>
    <row r="302" spans="1:14" ht="14.4" hidden="1" thickBot="1" x14ac:dyDescent="0.3">
      <c r="A302" s="1">
        <v>8</v>
      </c>
      <c r="B302" s="2" t="s">
        <v>732</v>
      </c>
      <c r="C302" s="74" t="s">
        <v>733</v>
      </c>
      <c r="D302" s="46" t="s">
        <v>734</v>
      </c>
      <c r="E302" s="139"/>
      <c r="F302" s="139"/>
      <c r="G302" s="366"/>
      <c r="H302" s="349">
        <f t="shared" si="4"/>
        <v>0</v>
      </c>
      <c r="I302" s="49"/>
      <c r="J302" s="49"/>
      <c r="K302" s="31"/>
      <c r="L302" s="140"/>
      <c r="M302" s="143"/>
      <c r="N302" s="46"/>
    </row>
    <row r="303" spans="1:14" ht="14.4" hidden="1" thickBot="1" x14ac:dyDescent="0.3">
      <c r="A303" s="1">
        <v>8</v>
      </c>
      <c r="B303" s="2" t="s">
        <v>732</v>
      </c>
      <c r="C303" s="74" t="s">
        <v>735</v>
      </c>
      <c r="D303" s="46" t="s">
        <v>736</v>
      </c>
      <c r="E303" s="139"/>
      <c r="F303" s="139"/>
      <c r="G303" s="366"/>
      <c r="H303" s="349">
        <f t="shared" si="4"/>
        <v>0</v>
      </c>
      <c r="I303" s="49"/>
      <c r="J303" s="49"/>
      <c r="K303" s="31"/>
      <c r="L303" s="140"/>
      <c r="M303" s="143"/>
      <c r="N303" s="46"/>
    </row>
    <row r="304" spans="1:14" ht="14.4" hidden="1" thickBot="1" x14ac:dyDescent="0.3">
      <c r="A304" s="1">
        <v>8</v>
      </c>
      <c r="B304" s="2" t="s">
        <v>732</v>
      </c>
      <c r="C304" s="74" t="s">
        <v>737</v>
      </c>
      <c r="D304" s="46" t="s">
        <v>738</v>
      </c>
      <c r="E304" s="139"/>
      <c r="F304" s="139"/>
      <c r="G304" s="366"/>
      <c r="H304" s="349">
        <f t="shared" si="4"/>
        <v>0</v>
      </c>
      <c r="I304" s="49"/>
      <c r="J304" s="49"/>
      <c r="K304" s="31"/>
      <c r="L304" s="140"/>
      <c r="M304" s="143"/>
      <c r="N304" s="46"/>
    </row>
    <row r="305" spans="1:16" ht="14.4" hidden="1" thickBot="1" x14ac:dyDescent="0.3">
      <c r="A305" s="1">
        <v>8</v>
      </c>
      <c r="B305" s="2" t="s">
        <v>732</v>
      </c>
      <c r="C305" s="74" t="s">
        <v>739</v>
      </c>
      <c r="D305" s="46" t="s">
        <v>740</v>
      </c>
      <c r="E305" s="139"/>
      <c r="F305" s="139"/>
      <c r="G305" s="366"/>
      <c r="H305" s="349">
        <f t="shared" si="4"/>
        <v>0</v>
      </c>
      <c r="I305" s="49"/>
      <c r="J305" s="49"/>
      <c r="K305" s="31"/>
      <c r="L305" s="140"/>
      <c r="M305" s="143"/>
      <c r="N305" s="46"/>
    </row>
    <row r="306" spans="1:16" ht="14.4" hidden="1" thickBot="1" x14ac:dyDescent="0.3">
      <c r="A306" s="1">
        <v>8</v>
      </c>
      <c r="B306" s="2" t="s">
        <v>732</v>
      </c>
      <c r="C306" s="74" t="s">
        <v>741</v>
      </c>
      <c r="D306" s="46" t="s">
        <v>742</v>
      </c>
      <c r="E306" s="139"/>
      <c r="F306" s="139"/>
      <c r="G306" s="366"/>
      <c r="H306" s="349">
        <f t="shared" si="4"/>
        <v>0</v>
      </c>
      <c r="I306" s="49"/>
      <c r="J306" s="49"/>
      <c r="K306" s="31"/>
      <c r="L306" s="140"/>
      <c r="M306" s="143"/>
      <c r="N306" s="46"/>
    </row>
    <row r="307" spans="1:16" ht="14.4" hidden="1" thickBot="1" x14ac:dyDescent="0.3">
      <c r="A307" s="1">
        <v>8</v>
      </c>
      <c r="B307" s="2" t="s">
        <v>732</v>
      </c>
      <c r="C307" s="74" t="s">
        <v>743</v>
      </c>
      <c r="D307" s="46" t="s">
        <v>744</v>
      </c>
      <c r="E307" s="139"/>
      <c r="F307" s="139"/>
      <c r="G307" s="366"/>
      <c r="H307" s="349">
        <f t="shared" si="4"/>
        <v>0</v>
      </c>
      <c r="I307" s="49"/>
      <c r="J307" s="49"/>
      <c r="K307" s="31"/>
      <c r="L307" s="140"/>
      <c r="M307" s="143"/>
      <c r="N307" s="46"/>
    </row>
    <row r="308" spans="1:16" ht="14.4" hidden="1" thickBot="1" x14ac:dyDescent="0.3">
      <c r="A308" s="1">
        <v>8</v>
      </c>
      <c r="B308" s="2" t="s">
        <v>732</v>
      </c>
      <c r="C308" s="74" t="s">
        <v>745</v>
      </c>
      <c r="D308" s="46" t="s">
        <v>746</v>
      </c>
      <c r="E308" s="139"/>
      <c r="F308" s="139"/>
      <c r="G308" s="366"/>
      <c r="H308" s="349">
        <f t="shared" si="4"/>
        <v>0</v>
      </c>
      <c r="I308" s="49"/>
      <c r="J308" s="49"/>
      <c r="K308" s="31"/>
      <c r="L308" s="140"/>
      <c r="M308" s="143"/>
      <c r="N308" s="46"/>
    </row>
    <row r="309" spans="1:16" ht="14.4" hidden="1" thickBot="1" x14ac:dyDescent="0.3">
      <c r="A309" s="1">
        <v>8</v>
      </c>
      <c r="B309" s="2" t="s">
        <v>732</v>
      </c>
      <c r="C309" s="74" t="s">
        <v>747</v>
      </c>
      <c r="D309" s="46" t="s">
        <v>748</v>
      </c>
      <c r="E309" s="139"/>
      <c r="F309" s="139"/>
      <c r="G309" s="366"/>
      <c r="H309" s="349">
        <f t="shared" si="4"/>
        <v>0</v>
      </c>
      <c r="I309" s="49"/>
      <c r="J309" s="49"/>
      <c r="K309" s="31"/>
      <c r="L309" s="140"/>
      <c r="M309" s="143"/>
      <c r="N309" s="46"/>
    </row>
    <row r="310" spans="1:16" ht="14.4" hidden="1" thickBot="1" x14ac:dyDescent="0.3">
      <c r="A310" s="1">
        <v>9</v>
      </c>
      <c r="B310" s="2" t="s">
        <v>749</v>
      </c>
      <c r="C310" s="74" t="s">
        <v>750</v>
      </c>
      <c r="D310" s="46" t="s">
        <v>751</v>
      </c>
      <c r="E310" s="139"/>
      <c r="F310" s="139"/>
      <c r="G310" s="366"/>
      <c r="H310" s="349">
        <f t="shared" si="4"/>
        <v>0</v>
      </c>
      <c r="I310" s="49"/>
      <c r="J310" s="49"/>
      <c r="K310" s="31"/>
      <c r="L310" s="140"/>
      <c r="M310" s="143"/>
      <c r="N310" s="46"/>
    </row>
    <row r="311" spans="1:16" ht="14.4" hidden="1" thickBot="1" x14ac:dyDescent="0.3">
      <c r="A311" s="1">
        <v>9</v>
      </c>
      <c r="B311" s="2" t="s">
        <v>752</v>
      </c>
      <c r="C311" s="74" t="s">
        <v>753</v>
      </c>
      <c r="D311" s="46" t="s">
        <v>754</v>
      </c>
      <c r="E311" s="139"/>
      <c r="F311" s="139"/>
      <c r="G311" s="366"/>
      <c r="H311" s="349">
        <f t="shared" si="4"/>
        <v>0</v>
      </c>
      <c r="I311" s="49"/>
      <c r="J311" s="49"/>
      <c r="K311" s="31"/>
      <c r="L311" s="140"/>
      <c r="M311" s="143"/>
      <c r="N311" s="46"/>
    </row>
    <row r="312" spans="1:16" ht="13.95" hidden="1" customHeight="1" thickBot="1" x14ac:dyDescent="0.3">
      <c r="A312" s="1">
        <v>9</v>
      </c>
      <c r="B312" s="2" t="s">
        <v>752</v>
      </c>
      <c r="C312" s="75" t="s">
        <v>755</v>
      </c>
      <c r="D312" s="76" t="s">
        <v>756</v>
      </c>
      <c r="E312" s="161"/>
      <c r="F312" s="161"/>
      <c r="G312" s="371"/>
      <c r="H312" s="352">
        <f t="shared" si="4"/>
        <v>0</v>
      </c>
      <c r="I312" s="80"/>
      <c r="J312" s="80"/>
      <c r="K312" s="163"/>
      <c r="L312" s="164"/>
      <c r="M312" s="165"/>
      <c r="N312" s="46"/>
    </row>
    <row r="313" spans="1:16" s="89" customFormat="1" ht="18" customHeight="1" thickBot="1" x14ac:dyDescent="0.3">
      <c r="A313" s="81"/>
      <c r="B313" s="81"/>
      <c r="C313" s="805" t="s">
        <v>15</v>
      </c>
      <c r="D313" s="806"/>
      <c r="E313" s="83">
        <f>+SUM(E6:E312)</f>
        <v>148600000</v>
      </c>
      <c r="F313" s="82">
        <f t="shared" ref="F313:G313" si="5">+SUM(F6:F312)</f>
        <v>0</v>
      </c>
      <c r="G313" s="353">
        <f t="shared" si="5"/>
        <v>2818930952</v>
      </c>
      <c r="H313" s="354">
        <f>+SUM(H6:H312)</f>
        <v>2967530952</v>
      </c>
      <c r="I313" s="86"/>
      <c r="J313" s="491"/>
      <c r="K313" s="82"/>
      <c r="L313" s="87"/>
      <c r="M313" s="88"/>
      <c r="N313" s="88"/>
    </row>
    <row r="314" spans="1:16" x14ac:dyDescent="0.25">
      <c r="D314" s="8"/>
      <c r="E314" s="91"/>
      <c r="F314" s="166"/>
      <c r="G314" s="372"/>
      <c r="H314" s="373"/>
      <c r="I314" s="93"/>
      <c r="K314" s="94"/>
      <c r="L314" s="94"/>
    </row>
    <row r="315" spans="1:16" ht="13.8" thickBot="1" x14ac:dyDescent="0.3">
      <c r="D315" s="95"/>
      <c r="E315" s="91"/>
      <c r="F315" s="166"/>
      <c r="G315" s="372"/>
      <c r="H315" s="373"/>
      <c r="I315" s="93"/>
      <c r="K315" s="94"/>
      <c r="L315" s="94"/>
    </row>
    <row r="316" spans="1:16" ht="28.2" thickBot="1" x14ac:dyDescent="0.3">
      <c r="D316" s="96" t="s">
        <v>757</v>
      </c>
      <c r="E316" s="17" t="s">
        <v>758</v>
      </c>
      <c r="F316" s="168" t="s">
        <v>759</v>
      </c>
      <c r="G316" s="374" t="s">
        <v>760</v>
      </c>
      <c r="H316" s="374" t="str">
        <f>+F5</f>
        <v>LEY DE SALVAMENTO</v>
      </c>
      <c r="I316" s="21" t="s">
        <v>14</v>
      </c>
      <c r="J316" s="98" t="s">
        <v>15</v>
      </c>
      <c r="L316" s="24"/>
      <c r="O316" s="347"/>
    </row>
    <row r="317" spans="1:16" ht="15.6" x14ac:dyDescent="0.25">
      <c r="D317" s="99" t="s">
        <v>761</v>
      </c>
      <c r="E317" s="100" t="s">
        <v>762</v>
      </c>
      <c r="F317" s="170" t="s">
        <v>763</v>
      </c>
      <c r="G317" s="375">
        <f>SUM(E6:E19)</f>
        <v>0</v>
      </c>
      <c r="H317" s="375">
        <f>SUM(F6:F19)</f>
        <v>0</v>
      </c>
      <c r="I317" s="343">
        <f>SUM(G6:G19)</f>
        <v>2443288247</v>
      </c>
      <c r="J317" s="344">
        <f t="shared" ref="J317:J325" si="6">+SUM(G317:I317)</f>
        <v>2443288247</v>
      </c>
      <c r="L317" s="103"/>
      <c r="O317" s="376"/>
      <c r="P317" s="347"/>
    </row>
    <row r="318" spans="1:16" ht="15.6" x14ac:dyDescent="0.25">
      <c r="D318" s="105" t="s">
        <v>764</v>
      </c>
      <c r="E318" s="106" t="s">
        <v>762</v>
      </c>
      <c r="F318" s="173" t="s">
        <v>763</v>
      </c>
      <c r="G318" s="378">
        <f>SUM(E20:E71)</f>
        <v>133100000</v>
      </c>
      <c r="H318" s="378">
        <f t="shared" ref="H318:I318" si="7">SUM(F20:F71)</f>
        <v>0</v>
      </c>
      <c r="I318" s="348">
        <f t="shared" si="7"/>
        <v>236254399</v>
      </c>
      <c r="J318" s="349">
        <f t="shared" si="6"/>
        <v>369354399</v>
      </c>
      <c r="L318" s="103"/>
      <c r="O318" s="347"/>
    </row>
    <row r="319" spans="1:16" ht="15.6" x14ac:dyDescent="0.25">
      <c r="D319" s="105" t="s">
        <v>765</v>
      </c>
      <c r="E319" s="106" t="s">
        <v>762</v>
      </c>
      <c r="F319" s="173" t="s">
        <v>763</v>
      </c>
      <c r="G319" s="378">
        <f>SUM(E72:E101)</f>
        <v>0</v>
      </c>
      <c r="H319" s="378">
        <f t="shared" ref="H319:I319" si="8">SUM(F72:F101)</f>
        <v>0</v>
      </c>
      <c r="I319" s="348">
        <f t="shared" si="8"/>
        <v>9270000</v>
      </c>
      <c r="J319" s="349">
        <f t="shared" si="6"/>
        <v>9270000</v>
      </c>
      <c r="L319" s="103"/>
      <c r="O319" s="347"/>
    </row>
    <row r="320" spans="1:16" ht="15.6" x14ac:dyDescent="0.25">
      <c r="D320" s="105" t="s">
        <v>766</v>
      </c>
      <c r="E320" s="106" t="s">
        <v>762</v>
      </c>
      <c r="F320" s="173" t="s">
        <v>763</v>
      </c>
      <c r="G320" s="378">
        <f>SUM(E102:E120)</f>
        <v>0</v>
      </c>
      <c r="H320" s="378">
        <f t="shared" ref="H320:I320" si="9">SUM(F102:F120)</f>
        <v>0</v>
      </c>
      <c r="I320" s="348">
        <f t="shared" si="9"/>
        <v>0</v>
      </c>
      <c r="J320" s="349">
        <f t="shared" si="6"/>
        <v>0</v>
      </c>
      <c r="L320" s="103"/>
      <c r="O320" s="347"/>
    </row>
    <row r="321" spans="1:15" ht="15.6" x14ac:dyDescent="0.25">
      <c r="D321" s="105" t="s">
        <v>767</v>
      </c>
      <c r="E321" s="106" t="s">
        <v>762</v>
      </c>
      <c r="F321" s="173" t="s">
        <v>763</v>
      </c>
      <c r="G321" s="378">
        <f>SUM(E121:E138)</f>
        <v>0</v>
      </c>
      <c r="H321" s="378">
        <f t="shared" ref="H321:I321" si="10">SUM(F121:F138)</f>
        <v>0</v>
      </c>
      <c r="I321" s="348">
        <f t="shared" si="10"/>
        <v>0</v>
      </c>
      <c r="J321" s="349">
        <f t="shared" si="6"/>
        <v>0</v>
      </c>
      <c r="L321" s="103"/>
      <c r="O321" s="347"/>
    </row>
    <row r="322" spans="1:15" ht="15.6" x14ac:dyDescent="0.25">
      <c r="D322" s="105" t="s">
        <v>768</v>
      </c>
      <c r="E322" s="106" t="s">
        <v>769</v>
      </c>
      <c r="F322" s="173" t="s">
        <v>770</v>
      </c>
      <c r="G322" s="378">
        <f>SUM(E139:E161)</f>
        <v>0</v>
      </c>
      <c r="H322" s="378">
        <f t="shared" ref="H322:I322" si="11">SUM(F139:F161)</f>
        <v>0</v>
      </c>
      <c r="I322" s="348">
        <f t="shared" si="11"/>
        <v>32000000</v>
      </c>
      <c r="J322" s="349">
        <f t="shared" si="6"/>
        <v>32000000</v>
      </c>
      <c r="L322" s="103"/>
      <c r="O322" s="347"/>
    </row>
    <row r="323" spans="1:15" ht="15.6" x14ac:dyDescent="0.25">
      <c r="D323" s="105" t="s">
        <v>771</v>
      </c>
      <c r="E323" s="106" t="s">
        <v>762</v>
      </c>
      <c r="F323" s="173" t="s">
        <v>763</v>
      </c>
      <c r="G323" s="378">
        <f>SUM(E162:E291)</f>
        <v>15500000</v>
      </c>
      <c r="H323" s="378">
        <f t="shared" ref="H323:I323" si="12">SUM(F162:F291)</f>
        <v>0</v>
      </c>
      <c r="I323" s="348">
        <f t="shared" si="12"/>
        <v>98118306</v>
      </c>
      <c r="J323" s="349">
        <f t="shared" si="6"/>
        <v>113618306</v>
      </c>
      <c r="L323" s="103"/>
      <c r="O323" s="347"/>
    </row>
    <row r="324" spans="1:15" ht="16.2" thickBot="1" x14ac:dyDescent="0.3">
      <c r="D324" s="109" t="s">
        <v>772</v>
      </c>
      <c r="E324" s="110" t="s">
        <v>769</v>
      </c>
      <c r="F324" s="176" t="s">
        <v>770</v>
      </c>
      <c r="G324" s="379">
        <f>SUM(E292:E297)</f>
        <v>0</v>
      </c>
      <c r="H324" s="379">
        <f t="shared" ref="H324:I324" si="13">SUM(F292:F297)</f>
        <v>0</v>
      </c>
      <c r="I324" s="351">
        <f t="shared" si="13"/>
        <v>0</v>
      </c>
      <c r="J324" s="352">
        <f t="shared" si="6"/>
        <v>0</v>
      </c>
      <c r="L324" s="103"/>
      <c r="O324" s="347"/>
    </row>
    <row r="325" spans="1:15" s="89" customFormat="1" ht="19.95" customHeight="1" thickBot="1" x14ac:dyDescent="0.3">
      <c r="A325" s="81"/>
      <c r="B325" s="81"/>
      <c r="C325" s="113"/>
      <c r="D325" s="807" t="s">
        <v>773</v>
      </c>
      <c r="E325" s="822"/>
      <c r="F325" s="808"/>
      <c r="G325" s="380">
        <f>SUM(G317:G324)</f>
        <v>148600000</v>
      </c>
      <c r="H325" s="380">
        <f t="shared" ref="H325:I325" si="14">SUM(H317:H324)</f>
        <v>0</v>
      </c>
      <c r="I325" s="353">
        <f t="shared" si="14"/>
        <v>2818930952</v>
      </c>
      <c r="J325" s="354">
        <f t="shared" si="6"/>
        <v>2967530952</v>
      </c>
      <c r="L325" s="114"/>
      <c r="O325" s="347"/>
    </row>
    <row r="326" spans="1:15" x14ac:dyDescent="0.25">
      <c r="D326" s="8"/>
      <c r="H326" s="373"/>
      <c r="I326" s="93"/>
      <c r="K326" s="94"/>
      <c r="L326" s="94"/>
    </row>
    <row r="327" spans="1:15" x14ac:dyDescent="0.25">
      <c r="D327" s="8"/>
      <c r="E327" s="91"/>
      <c r="F327" s="8"/>
      <c r="G327" s="372"/>
      <c r="H327" s="373"/>
      <c r="I327" s="93"/>
      <c r="K327" s="94"/>
      <c r="L327" s="94"/>
    </row>
    <row r="328" spans="1:15" s="119" customFormat="1" x14ac:dyDescent="0.25">
      <c r="A328" s="117"/>
      <c r="B328" s="117"/>
      <c r="C328" s="118"/>
      <c r="E328" s="120"/>
      <c r="F328" s="119" t="s">
        <v>774</v>
      </c>
      <c r="G328" s="382">
        <f>+E313-G325</f>
        <v>0</v>
      </c>
      <c r="H328" s="382">
        <f t="shared" ref="H328:I328" si="15">+F313-H325</f>
        <v>0</v>
      </c>
      <c r="I328" s="121">
        <f t="shared" si="15"/>
        <v>0</v>
      </c>
      <c r="J328" s="493"/>
      <c r="K328" s="122">
        <f>+H313-J325</f>
        <v>0</v>
      </c>
      <c r="L328" s="122"/>
    </row>
    <row r="329" spans="1:15" x14ac:dyDescent="0.25">
      <c r="D329" s="8"/>
      <c r="E329" s="91"/>
      <c r="F329" s="8"/>
      <c r="G329" s="372"/>
      <c r="H329" s="373"/>
      <c r="I329" s="93"/>
      <c r="K329" s="94"/>
      <c r="L329" s="94"/>
    </row>
    <row r="330" spans="1:15" x14ac:dyDescent="0.25">
      <c r="D330" s="8"/>
      <c r="E330" s="91"/>
      <c r="F330" s="8"/>
      <c r="G330" s="372"/>
      <c r="H330" s="373"/>
      <c r="I330" s="93"/>
      <c r="K330" s="94"/>
      <c r="L330" s="94"/>
    </row>
    <row r="331" spans="1:15" x14ac:dyDescent="0.25">
      <c r="D331" s="8"/>
      <c r="E331" s="91"/>
      <c r="F331" s="8"/>
      <c r="G331" s="372"/>
      <c r="H331" s="373"/>
      <c r="I331" s="93"/>
      <c r="K331" s="94"/>
      <c r="L331" s="94"/>
    </row>
    <row r="332" spans="1:15" x14ac:dyDescent="0.25">
      <c r="D332" s="8"/>
      <c r="E332" s="91"/>
      <c r="F332" s="8"/>
      <c r="G332" s="372"/>
      <c r="H332" s="373"/>
      <c r="I332" s="93"/>
      <c r="K332" s="94"/>
      <c r="L332" s="94"/>
    </row>
    <row r="333" spans="1:15" x14ac:dyDescent="0.25">
      <c r="D333" s="8"/>
      <c r="E333" s="91"/>
      <c r="F333" s="8"/>
      <c r="G333" s="372"/>
      <c r="H333" s="373"/>
      <c r="I333" s="93"/>
      <c r="K333" s="94"/>
      <c r="L333" s="94"/>
    </row>
    <row r="334" spans="1:15" x14ac:dyDescent="0.25">
      <c r="D334" s="8"/>
      <c r="E334" s="91"/>
      <c r="F334" s="8"/>
      <c r="G334" s="372"/>
      <c r="H334" s="373"/>
      <c r="I334" s="93"/>
      <c r="K334" s="94"/>
      <c r="L334" s="94"/>
    </row>
    <row r="335" spans="1:15" x14ac:dyDescent="0.25">
      <c r="D335" s="8"/>
      <c r="E335" s="91"/>
      <c r="F335" s="8"/>
      <c r="G335" s="372"/>
      <c r="H335" s="373"/>
      <c r="I335" s="93"/>
      <c r="K335" s="94"/>
      <c r="L335" s="94"/>
    </row>
    <row r="336" spans="1:15" x14ac:dyDescent="0.25">
      <c r="D336" s="8"/>
      <c r="E336" s="91"/>
      <c r="F336" s="8"/>
      <c r="G336" s="372"/>
      <c r="H336" s="373"/>
      <c r="I336" s="93"/>
      <c r="K336" s="94"/>
      <c r="L336" s="94"/>
    </row>
    <row r="337" spans="4:12" x14ac:dyDescent="0.25">
      <c r="D337" s="8"/>
      <c r="E337" s="91"/>
      <c r="F337" s="8"/>
      <c r="G337" s="372"/>
      <c r="H337" s="373"/>
      <c r="I337" s="93"/>
      <c r="K337" s="94"/>
      <c r="L337" s="94"/>
    </row>
    <row r="338" spans="4:12" x14ac:dyDescent="0.25">
      <c r="D338" s="8"/>
      <c r="E338" s="91"/>
      <c r="F338" s="8"/>
      <c r="G338" s="372"/>
      <c r="H338" s="373"/>
      <c r="I338" s="93"/>
      <c r="K338" s="94"/>
      <c r="L338" s="94"/>
    </row>
    <row r="339" spans="4:12" x14ac:dyDescent="0.25">
      <c r="D339" s="8"/>
      <c r="E339" s="91"/>
      <c r="F339" s="8"/>
      <c r="G339" s="372"/>
      <c r="H339" s="373"/>
      <c r="I339" s="93"/>
      <c r="K339" s="94"/>
      <c r="L339" s="94"/>
    </row>
    <row r="340" spans="4:12" x14ac:dyDescent="0.25">
      <c r="D340" s="8"/>
      <c r="E340" s="91"/>
      <c r="F340" s="8"/>
      <c r="G340" s="372"/>
      <c r="H340" s="373"/>
      <c r="I340" s="93"/>
      <c r="K340" s="94"/>
      <c r="L340" s="94"/>
    </row>
    <row r="341" spans="4:12" x14ac:dyDescent="0.25">
      <c r="D341" s="8"/>
      <c r="E341" s="91"/>
      <c r="F341" s="8"/>
      <c r="G341" s="372"/>
      <c r="H341" s="373"/>
      <c r="I341" s="93"/>
      <c r="K341" s="94"/>
      <c r="L341" s="94"/>
    </row>
    <row r="342" spans="4:12" x14ac:dyDescent="0.25">
      <c r="D342" s="8"/>
      <c r="E342" s="91"/>
      <c r="F342" s="8"/>
      <c r="G342" s="372"/>
      <c r="H342" s="373"/>
      <c r="I342" s="93"/>
      <c r="K342" s="94"/>
      <c r="L342" s="94"/>
    </row>
    <row r="343" spans="4:12" x14ac:dyDescent="0.25">
      <c r="D343" s="8"/>
      <c r="E343" s="91"/>
      <c r="F343" s="8"/>
      <c r="G343" s="372"/>
      <c r="H343" s="373"/>
      <c r="I343" s="93"/>
      <c r="K343" s="94"/>
      <c r="L343" s="94"/>
    </row>
    <row r="344" spans="4:12" x14ac:dyDescent="0.25">
      <c r="D344" s="8"/>
      <c r="E344" s="91"/>
      <c r="F344" s="8"/>
      <c r="G344" s="372"/>
      <c r="H344" s="373"/>
      <c r="I344" s="93"/>
      <c r="K344" s="94"/>
      <c r="L344" s="94"/>
    </row>
    <row r="345" spans="4:12" x14ac:dyDescent="0.25">
      <c r="D345" s="8"/>
      <c r="E345" s="91"/>
      <c r="F345" s="8"/>
      <c r="G345" s="372"/>
      <c r="H345" s="373"/>
      <c r="I345" s="93"/>
      <c r="K345" s="94"/>
      <c r="L345" s="94"/>
    </row>
    <row r="346" spans="4:12" x14ac:dyDescent="0.25">
      <c r="D346" s="8"/>
      <c r="E346" s="91"/>
      <c r="F346" s="8"/>
      <c r="G346" s="372"/>
      <c r="H346" s="373"/>
      <c r="I346" s="93"/>
      <c r="K346" s="94"/>
      <c r="L346" s="94"/>
    </row>
    <row r="347" spans="4:12" x14ac:dyDescent="0.25">
      <c r="D347" s="8"/>
      <c r="E347" s="91"/>
      <c r="F347" s="8"/>
      <c r="G347" s="372"/>
      <c r="H347" s="373"/>
      <c r="I347" s="93"/>
      <c r="K347" s="94"/>
      <c r="L347" s="94"/>
    </row>
    <row r="348" spans="4:12" x14ac:dyDescent="0.25">
      <c r="D348" s="8"/>
      <c r="E348" s="91"/>
      <c r="F348" s="8"/>
      <c r="G348" s="372"/>
      <c r="H348" s="373"/>
      <c r="I348" s="93"/>
      <c r="K348" s="94"/>
      <c r="L348" s="94"/>
    </row>
    <row r="349" spans="4:12" x14ac:dyDescent="0.25">
      <c r="D349" s="8"/>
      <c r="E349" s="91"/>
      <c r="F349" s="8"/>
      <c r="G349" s="372"/>
      <c r="H349" s="373"/>
      <c r="I349" s="93"/>
      <c r="K349" s="94"/>
      <c r="L349" s="94"/>
    </row>
    <row r="350" spans="4:12" x14ac:dyDescent="0.25">
      <c r="D350" s="8"/>
      <c r="E350" s="91"/>
      <c r="F350" s="8"/>
      <c r="G350" s="372"/>
      <c r="H350" s="373"/>
      <c r="I350" s="93"/>
      <c r="K350" s="94"/>
      <c r="L350" s="94"/>
    </row>
    <row r="351" spans="4:12" x14ac:dyDescent="0.25">
      <c r="D351" s="8"/>
      <c r="E351" s="91"/>
      <c r="F351" s="8"/>
      <c r="G351" s="372"/>
      <c r="H351" s="373"/>
      <c r="I351" s="93"/>
      <c r="K351" s="94"/>
      <c r="L351" s="94"/>
    </row>
    <row r="352" spans="4:12" x14ac:dyDescent="0.25">
      <c r="D352" s="8"/>
      <c r="E352" s="91"/>
      <c r="F352" s="8"/>
      <c r="G352" s="372"/>
      <c r="H352" s="373"/>
      <c r="I352" s="93"/>
      <c r="K352" s="94"/>
      <c r="L352" s="94"/>
    </row>
    <row r="353" spans="4:12" x14ac:dyDescent="0.25">
      <c r="D353" s="8"/>
      <c r="E353" s="91"/>
      <c r="F353" s="8"/>
      <c r="G353" s="372"/>
      <c r="H353" s="373"/>
      <c r="I353" s="93"/>
      <c r="K353" s="94"/>
      <c r="L353" s="94"/>
    </row>
    <row r="354" spans="4:12" x14ac:dyDescent="0.25">
      <c r="D354" s="8"/>
      <c r="E354" s="91"/>
      <c r="F354" s="8"/>
      <c r="G354" s="372"/>
      <c r="H354" s="373"/>
      <c r="I354" s="93"/>
      <c r="K354" s="94"/>
      <c r="L354" s="94"/>
    </row>
    <row r="355" spans="4:12" x14ac:dyDescent="0.25">
      <c r="D355" s="8"/>
      <c r="E355" s="91"/>
      <c r="F355" s="8"/>
      <c r="G355" s="372"/>
      <c r="H355" s="373"/>
      <c r="I355" s="93"/>
      <c r="K355" s="94"/>
      <c r="L355" s="94"/>
    </row>
    <row r="356" spans="4:12" x14ac:dyDescent="0.25">
      <c r="D356" s="8"/>
      <c r="E356" s="91"/>
      <c r="F356" s="8"/>
      <c r="G356" s="372"/>
      <c r="H356" s="373"/>
      <c r="I356" s="93"/>
      <c r="K356" s="94"/>
      <c r="L356" s="94"/>
    </row>
    <row r="357" spans="4:12" x14ac:dyDescent="0.25">
      <c r="D357" s="8"/>
      <c r="E357" s="91"/>
      <c r="F357" s="8"/>
      <c r="G357" s="372"/>
      <c r="H357" s="373"/>
      <c r="I357" s="93"/>
      <c r="K357" s="94"/>
      <c r="L357" s="94"/>
    </row>
    <row r="358" spans="4:12" x14ac:dyDescent="0.25">
      <c r="D358" s="8"/>
      <c r="E358" s="91"/>
      <c r="F358" s="8"/>
      <c r="G358" s="372"/>
      <c r="H358" s="373"/>
      <c r="I358" s="93"/>
      <c r="K358" s="94"/>
      <c r="L358" s="94"/>
    </row>
    <row r="359" spans="4:12" x14ac:dyDescent="0.25">
      <c r="D359" s="8"/>
      <c r="E359" s="91"/>
      <c r="F359" s="8"/>
      <c r="G359" s="372"/>
      <c r="H359" s="373"/>
      <c r="I359" s="93"/>
      <c r="K359" s="94"/>
      <c r="L359" s="94"/>
    </row>
    <row r="360" spans="4:12" x14ac:dyDescent="0.25">
      <c r="D360" s="8"/>
      <c r="E360" s="91"/>
      <c r="F360" s="8"/>
      <c r="G360" s="372"/>
      <c r="H360" s="373"/>
      <c r="I360" s="93"/>
      <c r="K360" s="94"/>
      <c r="L360" s="94"/>
    </row>
    <row r="361" spans="4:12" x14ac:dyDescent="0.25">
      <c r="D361" s="8"/>
      <c r="E361" s="91"/>
      <c r="F361" s="8"/>
      <c r="G361" s="372"/>
      <c r="H361" s="373"/>
      <c r="I361" s="93"/>
      <c r="K361" s="124"/>
      <c r="L361" s="124"/>
    </row>
    <row r="362" spans="4:12" x14ac:dyDescent="0.25">
      <c r="D362" s="8"/>
      <c r="E362" s="91"/>
      <c r="F362" s="8"/>
      <c r="G362" s="372"/>
      <c r="H362" s="373"/>
      <c r="I362" s="93"/>
      <c r="K362" s="124"/>
      <c r="L362" s="124"/>
    </row>
    <row r="363" spans="4:12" x14ac:dyDescent="0.25">
      <c r="D363" s="8"/>
      <c r="E363" s="91"/>
      <c r="F363" s="8"/>
      <c r="G363" s="372"/>
      <c r="H363" s="373"/>
      <c r="I363" s="93"/>
      <c r="K363" s="124"/>
      <c r="L363" s="124"/>
    </row>
    <row r="364" spans="4:12" x14ac:dyDescent="0.25">
      <c r="D364" s="8"/>
      <c r="E364" s="91"/>
      <c r="F364" s="8"/>
      <c r="G364" s="372"/>
      <c r="H364" s="373"/>
      <c r="I364" s="93"/>
      <c r="K364" s="124"/>
      <c r="L364" s="124"/>
    </row>
    <row r="365" spans="4:12" x14ac:dyDescent="0.25">
      <c r="D365" s="8"/>
      <c r="E365" s="91"/>
      <c r="F365" s="8"/>
      <c r="G365" s="372"/>
      <c r="H365" s="373"/>
      <c r="I365" s="93"/>
      <c r="K365" s="124"/>
      <c r="L365" s="124"/>
    </row>
    <row r="366" spans="4:12" x14ac:dyDescent="0.25">
      <c r="D366" s="8"/>
      <c r="E366" s="91"/>
      <c r="F366" s="8"/>
      <c r="G366" s="372"/>
      <c r="H366" s="373"/>
      <c r="I366" s="93"/>
      <c r="K366" s="124"/>
      <c r="L366" s="124"/>
    </row>
    <row r="367" spans="4:12" x14ac:dyDescent="0.25">
      <c r="D367" s="8"/>
      <c r="E367" s="91"/>
      <c r="F367" s="8"/>
      <c r="G367" s="372"/>
      <c r="H367" s="373"/>
      <c r="I367" s="93"/>
      <c r="K367" s="124"/>
      <c r="L367" s="124"/>
    </row>
    <row r="368" spans="4:12" x14ac:dyDescent="0.25">
      <c r="D368" s="8"/>
      <c r="E368" s="91"/>
      <c r="F368" s="8"/>
      <c r="G368" s="372"/>
      <c r="H368" s="373"/>
      <c r="I368" s="93"/>
      <c r="K368" s="124"/>
      <c r="L368" s="124"/>
    </row>
    <row r="369" spans="4:12" x14ac:dyDescent="0.25">
      <c r="D369" s="8"/>
      <c r="E369" s="91"/>
      <c r="F369" s="8"/>
      <c r="G369" s="372"/>
      <c r="H369" s="373"/>
      <c r="I369" s="93"/>
      <c r="K369" s="124"/>
      <c r="L369" s="124"/>
    </row>
    <row r="370" spans="4:12" x14ac:dyDescent="0.25">
      <c r="D370" s="8"/>
      <c r="E370" s="91"/>
      <c r="F370" s="8"/>
      <c r="G370" s="372"/>
      <c r="H370" s="373"/>
      <c r="I370" s="93"/>
      <c r="K370" s="124"/>
      <c r="L370" s="124"/>
    </row>
  </sheetData>
  <protectedRanges>
    <protectedRange sqref="D2:E3" name="Rango1"/>
    <protectedRange sqref="E6:G166" name="Rango2"/>
    <protectedRange sqref="E168:G264" name="Rango3"/>
    <protectedRange sqref="E266:G268" name="Rango4"/>
    <protectedRange sqref="E270:G277" name="Rango5"/>
    <protectedRange sqref="E279:G312" name="Rango6"/>
    <protectedRange sqref="I6:N312" name="Rango7"/>
  </protectedRanges>
  <autoFilter ref="C5:I313" xr:uid="{00000000-0001-0000-0100-000000000000}">
    <filterColumn colId="5">
      <filters>
        <filter val="1 000 000"/>
        <filter val="1 050 000"/>
        <filter val="1 173 259 336"/>
        <filter val="1 500 000"/>
        <filter val="1 700 000"/>
        <filter val="10 000 000"/>
        <filter val="10 100 000"/>
        <filter val="103 029 741"/>
        <filter val="11 000 000"/>
        <filter val="12 000 000"/>
        <filter val="12 600 000"/>
        <filter val="120 000"/>
        <filter val="13 000 000"/>
        <filter val="130 000"/>
        <filter val="14 500 000"/>
        <filter val="140 591 695"/>
        <filter val="15 500 000"/>
        <filter val="150 000"/>
        <filter val="158 460 001"/>
        <filter val="16 000 000"/>
        <filter val="175 834 890"/>
        <filter val="18 000 000"/>
        <filter val="18 900 000"/>
        <filter val="188 230 722"/>
        <filter val="2 000 000"/>
        <filter val="2 500 000"/>
        <filter val="2 967 530 952"/>
        <filter val="20 000"/>
        <filter val="24 460 508"/>
        <filter val="26 621 602"/>
        <filter val="28 513 766"/>
        <filter val="29 844 409"/>
        <filter val="3 000 000"/>
        <filter val="300 000"/>
        <filter val="32 000 000"/>
        <filter val="320 900 000"/>
        <filter val="4 752 295"/>
        <filter val="40 000"/>
        <filter val="400 000"/>
        <filter val="480 000"/>
        <filter val="5 470 086"/>
        <filter val="50 000"/>
        <filter val="500 000"/>
        <filter val="57 027 532"/>
        <filter val="7 000 000"/>
        <filter val="700 000"/>
        <filter val="8 350 000"/>
        <filter val="82 727 670"/>
        <filter val="9 504 589"/>
        <filter val="92 502 110"/>
        <filter val="93 700 000"/>
      </filters>
    </filterColumn>
  </autoFilter>
  <mergeCells count="8">
    <mergeCell ref="C313:D313"/>
    <mergeCell ref="D325:F325"/>
    <mergeCell ref="D2:E2"/>
    <mergeCell ref="D3:E3"/>
    <mergeCell ref="K3:N3"/>
    <mergeCell ref="C4:I4"/>
    <mergeCell ref="K4:L4"/>
    <mergeCell ref="M4:N4"/>
  </mergeCells>
  <pageMargins left="0.31496062992125984" right="0.17" top="0.28999999999999998" bottom="0.19" header="0.31496062992125984" footer="0.17"/>
  <pageSetup scale="46" fitToHeight="0" orientation="portrait" r:id="rId1"/>
  <rowBreaks count="1" manualBreakCount="1">
    <brk id="96" min="2" max="8"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2A3BA-D5B9-46BB-B427-56306963153B}">
  <sheetPr filterMode="1">
    <tabColor theme="8" tint="-0.249977111117893"/>
    <pageSetUpPr fitToPage="1"/>
  </sheetPr>
  <dimension ref="A2:P370"/>
  <sheetViews>
    <sheetView showGridLines="0" topLeftCell="C1" zoomScale="110" zoomScaleNormal="110" workbookViewId="0">
      <pane xSplit="2" ySplit="5" topLeftCell="I315" activePane="bottomRight" state="frozen"/>
      <selection pane="topRight" activeCell="E1" sqref="E1"/>
      <selection pane="bottomLeft" activeCell="C6" sqref="C6"/>
      <selection pane="bottomRight" activeCell="I328" sqref="I328"/>
    </sheetView>
  </sheetViews>
  <sheetFormatPr baseColWidth="10" defaultColWidth="11.44140625" defaultRowHeight="13.2" outlineLevelRow="1" x14ac:dyDescent="0.25"/>
  <cols>
    <col min="1" max="1" width="10.88671875" style="494" hidden="1" customWidth="1"/>
    <col min="2" max="2" width="9.44140625" style="494" hidden="1" customWidth="1"/>
    <col min="3" max="3" width="17" style="551" customWidth="1"/>
    <col min="4" max="4" width="45" style="500" customWidth="1"/>
    <col min="5" max="6" width="24.88671875" style="500" customWidth="1"/>
    <col min="7" max="7" width="25" style="381" customWidth="1"/>
    <col min="8" max="8" width="25" style="383" customWidth="1"/>
    <col min="9" max="9" width="51.6640625" style="553" customWidth="1"/>
    <col min="10" max="10" width="33.44140625" style="553" customWidth="1"/>
    <col min="11" max="11" width="30.33203125" style="499" hidden="1" customWidth="1"/>
    <col min="12" max="12" width="28.33203125" style="499" hidden="1" customWidth="1"/>
    <col min="13" max="13" width="35.33203125" style="500" hidden="1" customWidth="1"/>
    <col min="14" max="14" width="30.33203125" style="500" hidden="1" customWidth="1"/>
    <col min="15" max="15" width="15.33203125" style="500" bestFit="1" customWidth="1"/>
    <col min="16" max="240" width="11.44140625" style="500"/>
    <col min="241" max="241" width="12.33203125" style="500" customWidth="1"/>
    <col min="242" max="242" width="43.5546875" style="500" customWidth="1"/>
    <col min="243" max="244" width="16.6640625" style="500" customWidth="1"/>
    <col min="245" max="245" width="17.5546875" style="500" customWidth="1"/>
    <col min="246" max="246" width="15.6640625" style="500" customWidth="1"/>
    <col min="247" max="247" width="17.5546875" style="500" customWidth="1"/>
    <col min="248" max="248" width="25.5546875" style="500" customWidth="1"/>
    <col min="249" max="249" width="16.88671875" style="500" customWidth="1"/>
    <col min="250" max="250" width="14.109375" style="500" customWidth="1"/>
    <col min="251" max="251" width="16.33203125" style="500" customWidth="1"/>
    <col min="252" max="252" width="15.5546875" style="500" customWidth="1"/>
    <col min="253" max="496" width="11.44140625" style="500"/>
    <col min="497" max="497" width="12.33203125" style="500" customWidth="1"/>
    <col min="498" max="498" width="43.5546875" style="500" customWidth="1"/>
    <col min="499" max="500" width="16.6640625" style="500" customWidth="1"/>
    <col min="501" max="501" width="17.5546875" style="500" customWidth="1"/>
    <col min="502" max="502" width="15.6640625" style="500" customWidth="1"/>
    <col min="503" max="503" width="17.5546875" style="500" customWidth="1"/>
    <col min="504" max="504" width="25.5546875" style="500" customWidth="1"/>
    <col min="505" max="505" width="16.88671875" style="500" customWidth="1"/>
    <col min="506" max="506" width="14.109375" style="500" customWidth="1"/>
    <col min="507" max="507" width="16.33203125" style="500" customWidth="1"/>
    <col min="508" max="508" width="15.5546875" style="500" customWidth="1"/>
    <col min="509" max="752" width="11.44140625" style="500"/>
    <col min="753" max="753" width="12.33203125" style="500" customWidth="1"/>
    <col min="754" max="754" width="43.5546875" style="500" customWidth="1"/>
    <col min="755" max="756" width="16.6640625" style="500" customWidth="1"/>
    <col min="757" max="757" width="17.5546875" style="500" customWidth="1"/>
    <col min="758" max="758" width="15.6640625" style="500" customWidth="1"/>
    <col min="759" max="759" width="17.5546875" style="500" customWidth="1"/>
    <col min="760" max="760" width="25.5546875" style="500" customWidth="1"/>
    <col min="761" max="761" width="16.88671875" style="500" customWidth="1"/>
    <col min="762" max="762" width="14.109375" style="500" customWidth="1"/>
    <col min="763" max="763" width="16.33203125" style="500" customWidth="1"/>
    <col min="764" max="764" width="15.5546875" style="500" customWidth="1"/>
    <col min="765" max="1008" width="11.44140625" style="500"/>
    <col min="1009" max="1009" width="12.33203125" style="500" customWidth="1"/>
    <col min="1010" max="1010" width="43.5546875" style="500" customWidth="1"/>
    <col min="1011" max="1012" width="16.6640625" style="500" customWidth="1"/>
    <col min="1013" max="1013" width="17.5546875" style="500" customWidth="1"/>
    <col min="1014" max="1014" width="15.6640625" style="500" customWidth="1"/>
    <col min="1015" max="1015" width="17.5546875" style="500" customWidth="1"/>
    <col min="1016" max="1016" width="25.5546875" style="500" customWidth="1"/>
    <col min="1017" max="1017" width="16.88671875" style="500" customWidth="1"/>
    <col min="1018" max="1018" width="14.109375" style="500" customWidth="1"/>
    <col min="1019" max="1019" width="16.33203125" style="500" customWidth="1"/>
    <col min="1020" max="1020" width="15.5546875" style="500" customWidth="1"/>
    <col min="1021" max="1264" width="11.44140625" style="500"/>
    <col min="1265" max="1265" width="12.33203125" style="500" customWidth="1"/>
    <col min="1266" max="1266" width="43.5546875" style="500" customWidth="1"/>
    <col min="1267" max="1268" width="16.6640625" style="500" customWidth="1"/>
    <col min="1269" max="1269" width="17.5546875" style="500" customWidth="1"/>
    <col min="1270" max="1270" width="15.6640625" style="500" customWidth="1"/>
    <col min="1271" max="1271" width="17.5546875" style="500" customWidth="1"/>
    <col min="1272" max="1272" width="25.5546875" style="500" customWidth="1"/>
    <col min="1273" max="1273" width="16.88671875" style="500" customWidth="1"/>
    <col min="1274" max="1274" width="14.109375" style="500" customWidth="1"/>
    <col min="1275" max="1275" width="16.33203125" style="500" customWidth="1"/>
    <col min="1276" max="1276" width="15.5546875" style="500" customWidth="1"/>
    <col min="1277" max="1520" width="11.44140625" style="500"/>
    <col min="1521" max="1521" width="12.33203125" style="500" customWidth="1"/>
    <col min="1522" max="1522" width="43.5546875" style="500" customWidth="1"/>
    <col min="1523" max="1524" width="16.6640625" style="500" customWidth="1"/>
    <col min="1525" max="1525" width="17.5546875" style="500" customWidth="1"/>
    <col min="1526" max="1526" width="15.6640625" style="500" customWidth="1"/>
    <col min="1527" max="1527" width="17.5546875" style="500" customWidth="1"/>
    <col min="1528" max="1528" width="25.5546875" style="500" customWidth="1"/>
    <col min="1529" max="1529" width="16.88671875" style="500" customWidth="1"/>
    <col min="1530" max="1530" width="14.109375" style="500" customWidth="1"/>
    <col min="1531" max="1531" width="16.33203125" style="500" customWidth="1"/>
    <col min="1532" max="1532" width="15.5546875" style="500" customWidth="1"/>
    <col min="1533" max="1776" width="11.44140625" style="500"/>
    <col min="1777" max="1777" width="12.33203125" style="500" customWidth="1"/>
    <col min="1778" max="1778" width="43.5546875" style="500" customWidth="1"/>
    <col min="1779" max="1780" width="16.6640625" style="500" customWidth="1"/>
    <col min="1781" max="1781" width="17.5546875" style="500" customWidth="1"/>
    <col min="1782" max="1782" width="15.6640625" style="500" customWidth="1"/>
    <col min="1783" max="1783" width="17.5546875" style="500" customWidth="1"/>
    <col min="1784" max="1784" width="25.5546875" style="500" customWidth="1"/>
    <col min="1785" max="1785" width="16.88671875" style="500" customWidth="1"/>
    <col min="1786" max="1786" width="14.109375" style="500" customWidth="1"/>
    <col min="1787" max="1787" width="16.33203125" style="500" customWidth="1"/>
    <col min="1788" max="1788" width="15.5546875" style="500" customWidth="1"/>
    <col min="1789" max="2032" width="11.44140625" style="500"/>
    <col min="2033" max="2033" width="12.33203125" style="500" customWidth="1"/>
    <col min="2034" max="2034" width="43.5546875" style="500" customWidth="1"/>
    <col min="2035" max="2036" width="16.6640625" style="500" customWidth="1"/>
    <col min="2037" max="2037" width="17.5546875" style="500" customWidth="1"/>
    <col min="2038" max="2038" width="15.6640625" style="500" customWidth="1"/>
    <col min="2039" max="2039" width="17.5546875" style="500" customWidth="1"/>
    <col min="2040" max="2040" width="25.5546875" style="500" customWidth="1"/>
    <col min="2041" max="2041" width="16.88671875" style="500" customWidth="1"/>
    <col min="2042" max="2042" width="14.109375" style="500" customWidth="1"/>
    <col min="2043" max="2043" width="16.33203125" style="500" customWidth="1"/>
    <col min="2044" max="2044" width="15.5546875" style="500" customWidth="1"/>
    <col min="2045" max="2288" width="11.44140625" style="500"/>
    <col min="2289" max="2289" width="12.33203125" style="500" customWidth="1"/>
    <col min="2290" max="2290" width="43.5546875" style="500" customWidth="1"/>
    <col min="2291" max="2292" width="16.6640625" style="500" customWidth="1"/>
    <col min="2293" max="2293" width="17.5546875" style="500" customWidth="1"/>
    <col min="2294" max="2294" width="15.6640625" style="500" customWidth="1"/>
    <col min="2295" max="2295" width="17.5546875" style="500" customWidth="1"/>
    <col min="2296" max="2296" width="25.5546875" style="500" customWidth="1"/>
    <col min="2297" max="2297" width="16.88671875" style="500" customWidth="1"/>
    <col min="2298" max="2298" width="14.109375" style="500" customWidth="1"/>
    <col min="2299" max="2299" width="16.33203125" style="500" customWidth="1"/>
    <col min="2300" max="2300" width="15.5546875" style="500" customWidth="1"/>
    <col min="2301" max="2544" width="11.44140625" style="500"/>
    <col min="2545" max="2545" width="12.33203125" style="500" customWidth="1"/>
    <col min="2546" max="2546" width="43.5546875" style="500" customWidth="1"/>
    <col min="2547" max="2548" width="16.6640625" style="500" customWidth="1"/>
    <col min="2549" max="2549" width="17.5546875" style="500" customWidth="1"/>
    <col min="2550" max="2550" width="15.6640625" style="500" customWidth="1"/>
    <col min="2551" max="2551" width="17.5546875" style="500" customWidth="1"/>
    <col min="2552" max="2552" width="25.5546875" style="500" customWidth="1"/>
    <col min="2553" max="2553" width="16.88671875" style="500" customWidth="1"/>
    <col min="2554" max="2554" width="14.109375" style="500" customWidth="1"/>
    <col min="2555" max="2555" width="16.33203125" style="500" customWidth="1"/>
    <col min="2556" max="2556" width="15.5546875" style="500" customWidth="1"/>
    <col min="2557" max="2800" width="11.44140625" style="500"/>
    <col min="2801" max="2801" width="12.33203125" style="500" customWidth="1"/>
    <col min="2802" max="2802" width="43.5546875" style="500" customWidth="1"/>
    <col min="2803" max="2804" width="16.6640625" style="500" customWidth="1"/>
    <col min="2805" max="2805" width="17.5546875" style="500" customWidth="1"/>
    <col min="2806" max="2806" width="15.6640625" style="500" customWidth="1"/>
    <col min="2807" max="2807" width="17.5546875" style="500" customWidth="1"/>
    <col min="2808" max="2808" width="25.5546875" style="500" customWidth="1"/>
    <col min="2809" max="2809" width="16.88671875" style="500" customWidth="1"/>
    <col min="2810" max="2810" width="14.109375" style="500" customWidth="1"/>
    <col min="2811" max="2811" width="16.33203125" style="500" customWidth="1"/>
    <col min="2812" max="2812" width="15.5546875" style="500" customWidth="1"/>
    <col min="2813" max="3056" width="11.44140625" style="500"/>
    <col min="3057" max="3057" width="12.33203125" style="500" customWidth="1"/>
    <col min="3058" max="3058" width="43.5546875" style="500" customWidth="1"/>
    <col min="3059" max="3060" width="16.6640625" style="500" customWidth="1"/>
    <col min="3061" max="3061" width="17.5546875" style="500" customWidth="1"/>
    <col min="3062" max="3062" width="15.6640625" style="500" customWidth="1"/>
    <col min="3063" max="3063" width="17.5546875" style="500" customWidth="1"/>
    <col min="3064" max="3064" width="25.5546875" style="500" customWidth="1"/>
    <col min="3065" max="3065" width="16.88671875" style="500" customWidth="1"/>
    <col min="3066" max="3066" width="14.109375" style="500" customWidth="1"/>
    <col min="3067" max="3067" width="16.33203125" style="500" customWidth="1"/>
    <col min="3068" max="3068" width="15.5546875" style="500" customWidth="1"/>
    <col min="3069" max="3312" width="11.44140625" style="500"/>
    <col min="3313" max="3313" width="12.33203125" style="500" customWidth="1"/>
    <col min="3314" max="3314" width="43.5546875" style="500" customWidth="1"/>
    <col min="3315" max="3316" width="16.6640625" style="500" customWidth="1"/>
    <col min="3317" max="3317" width="17.5546875" style="500" customWidth="1"/>
    <col min="3318" max="3318" width="15.6640625" style="500" customWidth="1"/>
    <col min="3319" max="3319" width="17.5546875" style="500" customWidth="1"/>
    <col min="3320" max="3320" width="25.5546875" style="500" customWidth="1"/>
    <col min="3321" max="3321" width="16.88671875" style="500" customWidth="1"/>
    <col min="3322" max="3322" width="14.109375" style="500" customWidth="1"/>
    <col min="3323" max="3323" width="16.33203125" style="500" customWidth="1"/>
    <col min="3324" max="3324" width="15.5546875" style="500" customWidth="1"/>
    <col min="3325" max="3568" width="11.44140625" style="500"/>
    <col min="3569" max="3569" width="12.33203125" style="500" customWidth="1"/>
    <col min="3570" max="3570" width="43.5546875" style="500" customWidth="1"/>
    <col min="3571" max="3572" width="16.6640625" style="500" customWidth="1"/>
    <col min="3573" max="3573" width="17.5546875" style="500" customWidth="1"/>
    <col min="3574" max="3574" width="15.6640625" style="500" customWidth="1"/>
    <col min="3575" max="3575" width="17.5546875" style="500" customWidth="1"/>
    <col min="3576" max="3576" width="25.5546875" style="500" customWidth="1"/>
    <col min="3577" max="3577" width="16.88671875" style="500" customWidth="1"/>
    <col min="3578" max="3578" width="14.109375" style="500" customWidth="1"/>
    <col min="3579" max="3579" width="16.33203125" style="500" customWidth="1"/>
    <col min="3580" max="3580" width="15.5546875" style="500" customWidth="1"/>
    <col min="3581" max="3824" width="11.44140625" style="500"/>
    <col min="3825" max="3825" width="12.33203125" style="500" customWidth="1"/>
    <col min="3826" max="3826" width="43.5546875" style="500" customWidth="1"/>
    <col min="3827" max="3828" width="16.6640625" style="500" customWidth="1"/>
    <col min="3829" max="3829" width="17.5546875" style="500" customWidth="1"/>
    <col min="3830" max="3830" width="15.6640625" style="500" customWidth="1"/>
    <col min="3831" max="3831" width="17.5546875" style="500" customWidth="1"/>
    <col min="3832" max="3832" width="25.5546875" style="500" customWidth="1"/>
    <col min="3833" max="3833" width="16.88671875" style="500" customWidth="1"/>
    <col min="3834" max="3834" width="14.109375" style="500" customWidth="1"/>
    <col min="3835" max="3835" width="16.33203125" style="500" customWidth="1"/>
    <col min="3836" max="3836" width="15.5546875" style="500" customWidth="1"/>
    <col min="3837" max="4080" width="11.44140625" style="500"/>
    <col min="4081" max="4081" width="12.33203125" style="500" customWidth="1"/>
    <col min="4082" max="4082" width="43.5546875" style="500" customWidth="1"/>
    <col min="4083" max="4084" width="16.6640625" style="500" customWidth="1"/>
    <col min="4085" max="4085" width="17.5546875" style="500" customWidth="1"/>
    <col min="4086" max="4086" width="15.6640625" style="500" customWidth="1"/>
    <col min="4087" max="4087" width="17.5546875" style="500" customWidth="1"/>
    <col min="4088" max="4088" width="25.5546875" style="500" customWidth="1"/>
    <col min="4089" max="4089" width="16.88671875" style="500" customWidth="1"/>
    <col min="4090" max="4090" width="14.109375" style="500" customWidth="1"/>
    <col min="4091" max="4091" width="16.33203125" style="500" customWidth="1"/>
    <col min="4092" max="4092" width="15.5546875" style="500" customWidth="1"/>
    <col min="4093" max="4336" width="11.44140625" style="500"/>
    <col min="4337" max="4337" width="12.33203125" style="500" customWidth="1"/>
    <col min="4338" max="4338" width="43.5546875" style="500" customWidth="1"/>
    <col min="4339" max="4340" width="16.6640625" style="500" customWidth="1"/>
    <col min="4341" max="4341" width="17.5546875" style="500" customWidth="1"/>
    <col min="4342" max="4342" width="15.6640625" style="500" customWidth="1"/>
    <col min="4343" max="4343" width="17.5546875" style="500" customWidth="1"/>
    <col min="4344" max="4344" width="25.5546875" style="500" customWidth="1"/>
    <col min="4345" max="4345" width="16.88671875" style="500" customWidth="1"/>
    <col min="4346" max="4346" width="14.109375" style="500" customWidth="1"/>
    <col min="4347" max="4347" width="16.33203125" style="500" customWidth="1"/>
    <col min="4348" max="4348" width="15.5546875" style="500" customWidth="1"/>
    <col min="4349" max="4592" width="11.44140625" style="500"/>
    <col min="4593" max="4593" width="12.33203125" style="500" customWidth="1"/>
    <col min="4594" max="4594" width="43.5546875" style="500" customWidth="1"/>
    <col min="4595" max="4596" width="16.6640625" style="500" customWidth="1"/>
    <col min="4597" max="4597" width="17.5546875" style="500" customWidth="1"/>
    <col min="4598" max="4598" width="15.6640625" style="500" customWidth="1"/>
    <col min="4599" max="4599" width="17.5546875" style="500" customWidth="1"/>
    <col min="4600" max="4600" width="25.5546875" style="500" customWidth="1"/>
    <col min="4601" max="4601" width="16.88671875" style="500" customWidth="1"/>
    <col min="4602" max="4602" width="14.109375" style="500" customWidth="1"/>
    <col min="4603" max="4603" width="16.33203125" style="500" customWidth="1"/>
    <col min="4604" max="4604" width="15.5546875" style="500" customWidth="1"/>
    <col min="4605" max="4848" width="11.44140625" style="500"/>
    <col min="4849" max="4849" width="12.33203125" style="500" customWidth="1"/>
    <col min="4850" max="4850" width="43.5546875" style="500" customWidth="1"/>
    <col min="4851" max="4852" width="16.6640625" style="500" customWidth="1"/>
    <col min="4853" max="4853" width="17.5546875" style="500" customWidth="1"/>
    <col min="4854" max="4854" width="15.6640625" style="500" customWidth="1"/>
    <col min="4855" max="4855" width="17.5546875" style="500" customWidth="1"/>
    <col min="4856" max="4856" width="25.5546875" style="500" customWidth="1"/>
    <col min="4857" max="4857" width="16.88671875" style="500" customWidth="1"/>
    <col min="4858" max="4858" width="14.109375" style="500" customWidth="1"/>
    <col min="4859" max="4859" width="16.33203125" style="500" customWidth="1"/>
    <col min="4860" max="4860" width="15.5546875" style="500" customWidth="1"/>
    <col min="4861" max="5104" width="11.44140625" style="500"/>
    <col min="5105" max="5105" width="12.33203125" style="500" customWidth="1"/>
    <col min="5106" max="5106" width="43.5546875" style="500" customWidth="1"/>
    <col min="5107" max="5108" width="16.6640625" style="500" customWidth="1"/>
    <col min="5109" max="5109" width="17.5546875" style="500" customWidth="1"/>
    <col min="5110" max="5110" width="15.6640625" style="500" customWidth="1"/>
    <col min="5111" max="5111" width="17.5546875" style="500" customWidth="1"/>
    <col min="5112" max="5112" width="25.5546875" style="500" customWidth="1"/>
    <col min="5113" max="5113" width="16.88671875" style="500" customWidth="1"/>
    <col min="5114" max="5114" width="14.109375" style="500" customWidth="1"/>
    <col min="5115" max="5115" width="16.33203125" style="500" customWidth="1"/>
    <col min="5116" max="5116" width="15.5546875" style="500" customWidth="1"/>
    <col min="5117" max="5360" width="11.44140625" style="500"/>
    <col min="5361" max="5361" width="12.33203125" style="500" customWidth="1"/>
    <col min="5362" max="5362" width="43.5546875" style="500" customWidth="1"/>
    <col min="5363" max="5364" width="16.6640625" style="500" customWidth="1"/>
    <col min="5365" max="5365" width="17.5546875" style="500" customWidth="1"/>
    <col min="5366" max="5366" width="15.6640625" style="500" customWidth="1"/>
    <col min="5367" max="5367" width="17.5546875" style="500" customWidth="1"/>
    <col min="5368" max="5368" width="25.5546875" style="500" customWidth="1"/>
    <col min="5369" max="5369" width="16.88671875" style="500" customWidth="1"/>
    <col min="5370" max="5370" width="14.109375" style="500" customWidth="1"/>
    <col min="5371" max="5371" width="16.33203125" style="500" customWidth="1"/>
    <col min="5372" max="5372" width="15.5546875" style="500" customWidth="1"/>
    <col min="5373" max="5616" width="11.44140625" style="500"/>
    <col min="5617" max="5617" width="12.33203125" style="500" customWidth="1"/>
    <col min="5618" max="5618" width="43.5546875" style="500" customWidth="1"/>
    <col min="5619" max="5620" width="16.6640625" style="500" customWidth="1"/>
    <col min="5621" max="5621" width="17.5546875" style="500" customWidth="1"/>
    <col min="5622" max="5622" width="15.6640625" style="500" customWidth="1"/>
    <col min="5623" max="5623" width="17.5546875" style="500" customWidth="1"/>
    <col min="5624" max="5624" width="25.5546875" style="500" customWidth="1"/>
    <col min="5625" max="5625" width="16.88671875" style="500" customWidth="1"/>
    <col min="5626" max="5626" width="14.109375" style="500" customWidth="1"/>
    <col min="5627" max="5627" width="16.33203125" style="500" customWidth="1"/>
    <col min="5628" max="5628" width="15.5546875" style="500" customWidth="1"/>
    <col min="5629" max="5872" width="11.44140625" style="500"/>
    <col min="5873" max="5873" width="12.33203125" style="500" customWidth="1"/>
    <col min="5874" max="5874" width="43.5546875" style="500" customWidth="1"/>
    <col min="5875" max="5876" width="16.6640625" style="500" customWidth="1"/>
    <col min="5877" max="5877" width="17.5546875" style="500" customWidth="1"/>
    <col min="5878" max="5878" width="15.6640625" style="500" customWidth="1"/>
    <col min="5879" max="5879" width="17.5546875" style="500" customWidth="1"/>
    <col min="5880" max="5880" width="25.5546875" style="500" customWidth="1"/>
    <col min="5881" max="5881" width="16.88671875" style="500" customWidth="1"/>
    <col min="5882" max="5882" width="14.109375" style="500" customWidth="1"/>
    <col min="5883" max="5883" width="16.33203125" style="500" customWidth="1"/>
    <col min="5884" max="5884" width="15.5546875" style="500" customWidth="1"/>
    <col min="5885" max="6128" width="11.44140625" style="500"/>
    <col min="6129" max="6129" width="12.33203125" style="500" customWidth="1"/>
    <col min="6130" max="6130" width="43.5546875" style="500" customWidth="1"/>
    <col min="6131" max="6132" width="16.6640625" style="500" customWidth="1"/>
    <col min="6133" max="6133" width="17.5546875" style="500" customWidth="1"/>
    <col min="6134" max="6134" width="15.6640625" style="500" customWidth="1"/>
    <col min="6135" max="6135" width="17.5546875" style="500" customWidth="1"/>
    <col min="6136" max="6136" width="25.5546875" style="500" customWidth="1"/>
    <col min="6137" max="6137" width="16.88671875" style="500" customWidth="1"/>
    <col min="6138" max="6138" width="14.109375" style="500" customWidth="1"/>
    <col min="6139" max="6139" width="16.33203125" style="500" customWidth="1"/>
    <col min="6140" max="6140" width="15.5546875" style="500" customWidth="1"/>
    <col min="6141" max="6384" width="11.44140625" style="500"/>
    <col min="6385" max="6385" width="12.33203125" style="500" customWidth="1"/>
    <col min="6386" max="6386" width="43.5546875" style="500" customWidth="1"/>
    <col min="6387" max="6388" width="16.6640625" style="500" customWidth="1"/>
    <col min="6389" max="6389" width="17.5546875" style="500" customWidth="1"/>
    <col min="6390" max="6390" width="15.6640625" style="500" customWidth="1"/>
    <col min="6391" max="6391" width="17.5546875" style="500" customWidth="1"/>
    <col min="6392" max="6392" width="25.5546875" style="500" customWidth="1"/>
    <col min="6393" max="6393" width="16.88671875" style="500" customWidth="1"/>
    <col min="6394" max="6394" width="14.109375" style="500" customWidth="1"/>
    <col min="6395" max="6395" width="16.33203125" style="500" customWidth="1"/>
    <col min="6396" max="6396" width="15.5546875" style="500" customWidth="1"/>
    <col min="6397" max="6640" width="11.44140625" style="500"/>
    <col min="6641" max="6641" width="12.33203125" style="500" customWidth="1"/>
    <col min="6642" max="6642" width="43.5546875" style="500" customWidth="1"/>
    <col min="6643" max="6644" width="16.6640625" style="500" customWidth="1"/>
    <col min="6645" max="6645" width="17.5546875" style="500" customWidth="1"/>
    <col min="6646" max="6646" width="15.6640625" style="500" customWidth="1"/>
    <col min="6647" max="6647" width="17.5546875" style="500" customWidth="1"/>
    <col min="6648" max="6648" width="25.5546875" style="500" customWidth="1"/>
    <col min="6649" max="6649" width="16.88671875" style="500" customWidth="1"/>
    <col min="6650" max="6650" width="14.109375" style="500" customWidth="1"/>
    <col min="6651" max="6651" width="16.33203125" style="500" customWidth="1"/>
    <col min="6652" max="6652" width="15.5546875" style="500" customWidth="1"/>
    <col min="6653" max="6896" width="11.44140625" style="500"/>
    <col min="6897" max="6897" width="12.33203125" style="500" customWidth="1"/>
    <col min="6898" max="6898" width="43.5546875" style="500" customWidth="1"/>
    <col min="6899" max="6900" width="16.6640625" style="500" customWidth="1"/>
    <col min="6901" max="6901" width="17.5546875" style="500" customWidth="1"/>
    <col min="6902" max="6902" width="15.6640625" style="500" customWidth="1"/>
    <col min="6903" max="6903" width="17.5546875" style="500" customWidth="1"/>
    <col min="6904" max="6904" width="25.5546875" style="500" customWidth="1"/>
    <col min="6905" max="6905" width="16.88671875" style="500" customWidth="1"/>
    <col min="6906" max="6906" width="14.109375" style="500" customWidth="1"/>
    <col min="6907" max="6907" width="16.33203125" style="500" customWidth="1"/>
    <col min="6908" max="6908" width="15.5546875" style="500" customWidth="1"/>
    <col min="6909" max="7152" width="11.44140625" style="500"/>
    <col min="7153" max="7153" width="12.33203125" style="500" customWidth="1"/>
    <col min="7154" max="7154" width="43.5546875" style="500" customWidth="1"/>
    <col min="7155" max="7156" width="16.6640625" style="500" customWidth="1"/>
    <col min="7157" max="7157" width="17.5546875" style="500" customWidth="1"/>
    <col min="7158" max="7158" width="15.6640625" style="500" customWidth="1"/>
    <col min="7159" max="7159" width="17.5546875" style="500" customWidth="1"/>
    <col min="7160" max="7160" width="25.5546875" style="500" customWidth="1"/>
    <col min="7161" max="7161" width="16.88671875" style="500" customWidth="1"/>
    <col min="7162" max="7162" width="14.109375" style="500" customWidth="1"/>
    <col min="7163" max="7163" width="16.33203125" style="500" customWidth="1"/>
    <col min="7164" max="7164" width="15.5546875" style="500" customWidth="1"/>
    <col min="7165" max="7408" width="11.44140625" style="500"/>
    <col min="7409" max="7409" width="12.33203125" style="500" customWidth="1"/>
    <col min="7410" max="7410" width="43.5546875" style="500" customWidth="1"/>
    <col min="7411" max="7412" width="16.6640625" style="500" customWidth="1"/>
    <col min="7413" max="7413" width="17.5546875" style="500" customWidth="1"/>
    <col min="7414" max="7414" width="15.6640625" style="500" customWidth="1"/>
    <col min="7415" max="7415" width="17.5546875" style="500" customWidth="1"/>
    <col min="7416" max="7416" width="25.5546875" style="500" customWidth="1"/>
    <col min="7417" max="7417" width="16.88671875" style="500" customWidth="1"/>
    <col min="7418" max="7418" width="14.109375" style="500" customWidth="1"/>
    <col min="7419" max="7419" width="16.33203125" style="500" customWidth="1"/>
    <col min="7420" max="7420" width="15.5546875" style="500" customWidth="1"/>
    <col min="7421" max="7664" width="11.44140625" style="500"/>
    <col min="7665" max="7665" width="12.33203125" style="500" customWidth="1"/>
    <col min="7666" max="7666" width="43.5546875" style="500" customWidth="1"/>
    <col min="7667" max="7668" width="16.6640625" style="500" customWidth="1"/>
    <col min="7669" max="7669" width="17.5546875" style="500" customWidth="1"/>
    <col min="7670" max="7670" width="15.6640625" style="500" customWidth="1"/>
    <col min="7671" max="7671" width="17.5546875" style="500" customWidth="1"/>
    <col min="7672" max="7672" width="25.5546875" style="500" customWidth="1"/>
    <col min="7673" max="7673" width="16.88671875" style="500" customWidth="1"/>
    <col min="7674" max="7674" width="14.109375" style="500" customWidth="1"/>
    <col min="7675" max="7675" width="16.33203125" style="500" customWidth="1"/>
    <col min="7676" max="7676" width="15.5546875" style="500" customWidth="1"/>
    <col min="7677" max="7920" width="11.44140625" style="500"/>
    <col min="7921" max="7921" width="12.33203125" style="500" customWidth="1"/>
    <col min="7922" max="7922" width="43.5546875" style="500" customWidth="1"/>
    <col min="7923" max="7924" width="16.6640625" style="500" customWidth="1"/>
    <col min="7925" max="7925" width="17.5546875" style="500" customWidth="1"/>
    <col min="7926" max="7926" width="15.6640625" style="500" customWidth="1"/>
    <col min="7927" max="7927" width="17.5546875" style="500" customWidth="1"/>
    <col min="7928" max="7928" width="25.5546875" style="500" customWidth="1"/>
    <col min="7929" max="7929" width="16.88671875" style="500" customWidth="1"/>
    <col min="7930" max="7930" width="14.109375" style="500" customWidth="1"/>
    <col min="7931" max="7931" width="16.33203125" style="500" customWidth="1"/>
    <col min="7932" max="7932" width="15.5546875" style="500" customWidth="1"/>
    <col min="7933" max="8176" width="11.44140625" style="500"/>
    <col min="8177" max="8177" width="12.33203125" style="500" customWidth="1"/>
    <col min="8178" max="8178" width="43.5546875" style="500" customWidth="1"/>
    <col min="8179" max="8180" width="16.6640625" style="500" customWidth="1"/>
    <col min="8181" max="8181" width="17.5546875" style="500" customWidth="1"/>
    <col min="8182" max="8182" width="15.6640625" style="500" customWidth="1"/>
    <col min="8183" max="8183" width="17.5546875" style="500" customWidth="1"/>
    <col min="8184" max="8184" width="25.5546875" style="500" customWidth="1"/>
    <col min="8185" max="8185" width="16.88671875" style="500" customWidth="1"/>
    <col min="8186" max="8186" width="14.109375" style="500" customWidth="1"/>
    <col min="8187" max="8187" width="16.33203125" style="500" customWidth="1"/>
    <col min="8188" max="8188" width="15.5546875" style="500" customWidth="1"/>
    <col min="8189" max="8432" width="11.44140625" style="500"/>
    <col min="8433" max="8433" width="12.33203125" style="500" customWidth="1"/>
    <col min="8434" max="8434" width="43.5546875" style="500" customWidth="1"/>
    <col min="8435" max="8436" width="16.6640625" style="500" customWidth="1"/>
    <col min="8437" max="8437" width="17.5546875" style="500" customWidth="1"/>
    <col min="8438" max="8438" width="15.6640625" style="500" customWidth="1"/>
    <col min="8439" max="8439" width="17.5546875" style="500" customWidth="1"/>
    <col min="8440" max="8440" width="25.5546875" style="500" customWidth="1"/>
    <col min="8441" max="8441" width="16.88671875" style="500" customWidth="1"/>
    <col min="8442" max="8442" width="14.109375" style="500" customWidth="1"/>
    <col min="8443" max="8443" width="16.33203125" style="500" customWidth="1"/>
    <col min="8444" max="8444" width="15.5546875" style="500" customWidth="1"/>
    <col min="8445" max="8688" width="11.44140625" style="500"/>
    <col min="8689" max="8689" width="12.33203125" style="500" customWidth="1"/>
    <col min="8690" max="8690" width="43.5546875" style="500" customWidth="1"/>
    <col min="8691" max="8692" width="16.6640625" style="500" customWidth="1"/>
    <col min="8693" max="8693" width="17.5546875" style="500" customWidth="1"/>
    <col min="8694" max="8694" width="15.6640625" style="500" customWidth="1"/>
    <col min="8695" max="8695" width="17.5546875" style="500" customWidth="1"/>
    <col min="8696" max="8696" width="25.5546875" style="500" customWidth="1"/>
    <col min="8697" max="8697" width="16.88671875" style="500" customWidth="1"/>
    <col min="8698" max="8698" width="14.109375" style="500" customWidth="1"/>
    <col min="8699" max="8699" width="16.33203125" style="500" customWidth="1"/>
    <col min="8700" max="8700" width="15.5546875" style="500" customWidth="1"/>
    <col min="8701" max="8944" width="11.44140625" style="500"/>
    <col min="8945" max="8945" width="12.33203125" style="500" customWidth="1"/>
    <col min="8946" max="8946" width="43.5546875" style="500" customWidth="1"/>
    <col min="8947" max="8948" width="16.6640625" style="500" customWidth="1"/>
    <col min="8949" max="8949" width="17.5546875" style="500" customWidth="1"/>
    <col min="8950" max="8950" width="15.6640625" style="500" customWidth="1"/>
    <col min="8951" max="8951" width="17.5546875" style="500" customWidth="1"/>
    <col min="8952" max="8952" width="25.5546875" style="500" customWidth="1"/>
    <col min="8953" max="8953" width="16.88671875" style="500" customWidth="1"/>
    <col min="8954" max="8954" width="14.109375" style="500" customWidth="1"/>
    <col min="8955" max="8955" width="16.33203125" style="500" customWidth="1"/>
    <col min="8956" max="8956" width="15.5546875" style="500" customWidth="1"/>
    <col min="8957" max="9200" width="11.44140625" style="500"/>
    <col min="9201" max="9201" width="12.33203125" style="500" customWidth="1"/>
    <col min="9202" max="9202" width="43.5546875" style="500" customWidth="1"/>
    <col min="9203" max="9204" width="16.6640625" style="500" customWidth="1"/>
    <col min="9205" max="9205" width="17.5546875" style="500" customWidth="1"/>
    <col min="9206" max="9206" width="15.6640625" style="500" customWidth="1"/>
    <col min="9207" max="9207" width="17.5546875" style="500" customWidth="1"/>
    <col min="9208" max="9208" width="25.5546875" style="500" customWidth="1"/>
    <col min="9209" max="9209" width="16.88671875" style="500" customWidth="1"/>
    <col min="9210" max="9210" width="14.109375" style="500" customWidth="1"/>
    <col min="9211" max="9211" width="16.33203125" style="500" customWidth="1"/>
    <col min="9212" max="9212" width="15.5546875" style="500" customWidth="1"/>
    <col min="9213" max="9456" width="11.44140625" style="500"/>
    <col min="9457" max="9457" width="12.33203125" style="500" customWidth="1"/>
    <col min="9458" max="9458" width="43.5546875" style="500" customWidth="1"/>
    <col min="9459" max="9460" width="16.6640625" style="500" customWidth="1"/>
    <col min="9461" max="9461" width="17.5546875" style="500" customWidth="1"/>
    <col min="9462" max="9462" width="15.6640625" style="500" customWidth="1"/>
    <col min="9463" max="9463" width="17.5546875" style="500" customWidth="1"/>
    <col min="9464" max="9464" width="25.5546875" style="500" customWidth="1"/>
    <col min="9465" max="9465" width="16.88671875" style="500" customWidth="1"/>
    <col min="9466" max="9466" width="14.109375" style="500" customWidth="1"/>
    <col min="9467" max="9467" width="16.33203125" style="500" customWidth="1"/>
    <col min="9468" max="9468" width="15.5546875" style="500" customWidth="1"/>
    <col min="9469" max="9712" width="11.44140625" style="500"/>
    <col min="9713" max="9713" width="12.33203125" style="500" customWidth="1"/>
    <col min="9714" max="9714" width="43.5546875" style="500" customWidth="1"/>
    <col min="9715" max="9716" width="16.6640625" style="500" customWidth="1"/>
    <col min="9717" max="9717" width="17.5546875" style="500" customWidth="1"/>
    <col min="9718" max="9718" width="15.6640625" style="500" customWidth="1"/>
    <col min="9719" max="9719" width="17.5546875" style="500" customWidth="1"/>
    <col min="9720" max="9720" width="25.5546875" style="500" customWidth="1"/>
    <col min="9721" max="9721" width="16.88671875" style="500" customWidth="1"/>
    <col min="9722" max="9722" width="14.109375" style="500" customWidth="1"/>
    <col min="9723" max="9723" width="16.33203125" style="500" customWidth="1"/>
    <col min="9724" max="9724" width="15.5546875" style="500" customWidth="1"/>
    <col min="9725" max="9968" width="11.44140625" style="500"/>
    <col min="9969" max="9969" width="12.33203125" style="500" customWidth="1"/>
    <col min="9970" max="9970" width="43.5546875" style="500" customWidth="1"/>
    <col min="9971" max="9972" width="16.6640625" style="500" customWidth="1"/>
    <col min="9973" max="9973" width="17.5546875" style="500" customWidth="1"/>
    <col min="9974" max="9974" width="15.6640625" style="500" customWidth="1"/>
    <col min="9975" max="9975" width="17.5546875" style="500" customWidth="1"/>
    <col min="9976" max="9976" width="25.5546875" style="500" customWidth="1"/>
    <col min="9977" max="9977" width="16.88671875" style="500" customWidth="1"/>
    <col min="9978" max="9978" width="14.109375" style="500" customWidth="1"/>
    <col min="9979" max="9979" width="16.33203125" style="500" customWidth="1"/>
    <col min="9980" max="9980" width="15.5546875" style="500" customWidth="1"/>
    <col min="9981" max="10224" width="11.44140625" style="500"/>
    <col min="10225" max="10225" width="12.33203125" style="500" customWidth="1"/>
    <col min="10226" max="10226" width="43.5546875" style="500" customWidth="1"/>
    <col min="10227" max="10228" width="16.6640625" style="500" customWidth="1"/>
    <col min="10229" max="10229" width="17.5546875" style="500" customWidth="1"/>
    <col min="10230" max="10230" width="15.6640625" style="500" customWidth="1"/>
    <col min="10231" max="10231" width="17.5546875" style="500" customWidth="1"/>
    <col min="10232" max="10232" width="25.5546875" style="500" customWidth="1"/>
    <col min="10233" max="10233" width="16.88671875" style="500" customWidth="1"/>
    <col min="10234" max="10234" width="14.109375" style="500" customWidth="1"/>
    <col min="10235" max="10235" width="16.33203125" style="500" customWidth="1"/>
    <col min="10236" max="10236" width="15.5546875" style="500" customWidth="1"/>
    <col min="10237" max="10480" width="11.44140625" style="500"/>
    <col min="10481" max="10481" width="12.33203125" style="500" customWidth="1"/>
    <col min="10482" max="10482" width="43.5546875" style="500" customWidth="1"/>
    <col min="10483" max="10484" width="16.6640625" style="500" customWidth="1"/>
    <col min="10485" max="10485" width="17.5546875" style="500" customWidth="1"/>
    <col min="10486" max="10486" width="15.6640625" style="500" customWidth="1"/>
    <col min="10487" max="10487" width="17.5546875" style="500" customWidth="1"/>
    <col min="10488" max="10488" width="25.5546875" style="500" customWidth="1"/>
    <col min="10489" max="10489" width="16.88671875" style="500" customWidth="1"/>
    <col min="10490" max="10490" width="14.109375" style="500" customWidth="1"/>
    <col min="10491" max="10491" width="16.33203125" style="500" customWidth="1"/>
    <col min="10492" max="10492" width="15.5546875" style="500" customWidth="1"/>
    <col min="10493" max="10736" width="11.44140625" style="500"/>
    <col min="10737" max="10737" width="12.33203125" style="500" customWidth="1"/>
    <col min="10738" max="10738" width="43.5546875" style="500" customWidth="1"/>
    <col min="10739" max="10740" width="16.6640625" style="500" customWidth="1"/>
    <col min="10741" max="10741" width="17.5546875" style="500" customWidth="1"/>
    <col min="10742" max="10742" width="15.6640625" style="500" customWidth="1"/>
    <col min="10743" max="10743" width="17.5546875" style="500" customWidth="1"/>
    <col min="10744" max="10744" width="25.5546875" style="500" customWidth="1"/>
    <col min="10745" max="10745" width="16.88671875" style="500" customWidth="1"/>
    <col min="10746" max="10746" width="14.109375" style="500" customWidth="1"/>
    <col min="10747" max="10747" width="16.33203125" style="500" customWidth="1"/>
    <col min="10748" max="10748" width="15.5546875" style="500" customWidth="1"/>
    <col min="10749" max="10992" width="11.44140625" style="500"/>
    <col min="10993" max="10993" width="12.33203125" style="500" customWidth="1"/>
    <col min="10994" max="10994" width="43.5546875" style="500" customWidth="1"/>
    <col min="10995" max="10996" width="16.6640625" style="500" customWidth="1"/>
    <col min="10997" max="10997" width="17.5546875" style="500" customWidth="1"/>
    <col min="10998" max="10998" width="15.6640625" style="500" customWidth="1"/>
    <col min="10999" max="10999" width="17.5546875" style="500" customWidth="1"/>
    <col min="11000" max="11000" width="25.5546875" style="500" customWidth="1"/>
    <col min="11001" max="11001" width="16.88671875" style="500" customWidth="1"/>
    <col min="11002" max="11002" width="14.109375" style="500" customWidth="1"/>
    <col min="11003" max="11003" width="16.33203125" style="500" customWidth="1"/>
    <col min="11004" max="11004" width="15.5546875" style="500" customWidth="1"/>
    <col min="11005" max="11248" width="11.44140625" style="500"/>
    <col min="11249" max="11249" width="12.33203125" style="500" customWidth="1"/>
    <col min="11250" max="11250" width="43.5546875" style="500" customWidth="1"/>
    <col min="11251" max="11252" width="16.6640625" style="500" customWidth="1"/>
    <col min="11253" max="11253" width="17.5546875" style="500" customWidth="1"/>
    <col min="11254" max="11254" width="15.6640625" style="500" customWidth="1"/>
    <col min="11255" max="11255" width="17.5546875" style="500" customWidth="1"/>
    <col min="11256" max="11256" width="25.5546875" style="500" customWidth="1"/>
    <col min="11257" max="11257" width="16.88671875" style="500" customWidth="1"/>
    <col min="11258" max="11258" width="14.109375" style="500" customWidth="1"/>
    <col min="11259" max="11259" width="16.33203125" style="500" customWidth="1"/>
    <col min="11260" max="11260" width="15.5546875" style="500" customWidth="1"/>
    <col min="11261" max="11504" width="11.44140625" style="500"/>
    <col min="11505" max="11505" width="12.33203125" style="500" customWidth="1"/>
    <col min="11506" max="11506" width="43.5546875" style="500" customWidth="1"/>
    <col min="11507" max="11508" width="16.6640625" style="500" customWidth="1"/>
    <col min="11509" max="11509" width="17.5546875" style="500" customWidth="1"/>
    <col min="11510" max="11510" width="15.6640625" style="500" customWidth="1"/>
    <col min="11511" max="11511" width="17.5546875" style="500" customWidth="1"/>
    <col min="11512" max="11512" width="25.5546875" style="500" customWidth="1"/>
    <col min="11513" max="11513" width="16.88671875" style="500" customWidth="1"/>
    <col min="11514" max="11514" width="14.109375" style="500" customWidth="1"/>
    <col min="11515" max="11515" width="16.33203125" style="500" customWidth="1"/>
    <col min="11516" max="11516" width="15.5546875" style="500" customWidth="1"/>
    <col min="11517" max="11760" width="11.44140625" style="500"/>
    <col min="11761" max="11761" width="12.33203125" style="500" customWidth="1"/>
    <col min="11762" max="11762" width="43.5546875" style="500" customWidth="1"/>
    <col min="11763" max="11764" width="16.6640625" style="500" customWidth="1"/>
    <col min="11765" max="11765" width="17.5546875" style="500" customWidth="1"/>
    <col min="11766" max="11766" width="15.6640625" style="500" customWidth="1"/>
    <col min="11767" max="11767" width="17.5546875" style="500" customWidth="1"/>
    <col min="11768" max="11768" width="25.5546875" style="500" customWidth="1"/>
    <col min="11769" max="11769" width="16.88671875" style="500" customWidth="1"/>
    <col min="11770" max="11770" width="14.109375" style="500" customWidth="1"/>
    <col min="11771" max="11771" width="16.33203125" style="500" customWidth="1"/>
    <col min="11772" max="11772" width="15.5546875" style="500" customWidth="1"/>
    <col min="11773" max="12016" width="11.44140625" style="500"/>
    <col min="12017" max="12017" width="12.33203125" style="500" customWidth="1"/>
    <col min="12018" max="12018" width="43.5546875" style="500" customWidth="1"/>
    <col min="12019" max="12020" width="16.6640625" style="500" customWidth="1"/>
    <col min="12021" max="12021" width="17.5546875" style="500" customWidth="1"/>
    <col min="12022" max="12022" width="15.6640625" style="500" customWidth="1"/>
    <col min="12023" max="12023" width="17.5546875" style="500" customWidth="1"/>
    <col min="12024" max="12024" width="25.5546875" style="500" customWidth="1"/>
    <col min="12025" max="12025" width="16.88671875" style="500" customWidth="1"/>
    <col min="12026" max="12026" width="14.109375" style="500" customWidth="1"/>
    <col min="12027" max="12027" width="16.33203125" style="500" customWidth="1"/>
    <col min="12028" max="12028" width="15.5546875" style="500" customWidth="1"/>
    <col min="12029" max="12272" width="11.44140625" style="500"/>
    <col min="12273" max="12273" width="12.33203125" style="500" customWidth="1"/>
    <col min="12274" max="12274" width="43.5546875" style="500" customWidth="1"/>
    <col min="12275" max="12276" width="16.6640625" style="500" customWidth="1"/>
    <col min="12277" max="12277" width="17.5546875" style="500" customWidth="1"/>
    <col min="12278" max="12278" width="15.6640625" style="500" customWidth="1"/>
    <col min="12279" max="12279" width="17.5546875" style="500" customWidth="1"/>
    <col min="12280" max="12280" width="25.5546875" style="500" customWidth="1"/>
    <col min="12281" max="12281" width="16.88671875" style="500" customWidth="1"/>
    <col min="12282" max="12282" width="14.109375" style="500" customWidth="1"/>
    <col min="12283" max="12283" width="16.33203125" style="500" customWidth="1"/>
    <col min="12284" max="12284" width="15.5546875" style="500" customWidth="1"/>
    <col min="12285" max="12528" width="11.44140625" style="500"/>
    <col min="12529" max="12529" width="12.33203125" style="500" customWidth="1"/>
    <col min="12530" max="12530" width="43.5546875" style="500" customWidth="1"/>
    <col min="12531" max="12532" width="16.6640625" style="500" customWidth="1"/>
    <col min="12533" max="12533" width="17.5546875" style="500" customWidth="1"/>
    <col min="12534" max="12534" width="15.6640625" style="500" customWidth="1"/>
    <col min="12535" max="12535" width="17.5546875" style="500" customWidth="1"/>
    <col min="12536" max="12536" width="25.5546875" style="500" customWidth="1"/>
    <col min="12537" max="12537" width="16.88671875" style="500" customWidth="1"/>
    <col min="12538" max="12538" width="14.109375" style="500" customWidth="1"/>
    <col min="12539" max="12539" width="16.33203125" style="500" customWidth="1"/>
    <col min="12540" max="12540" width="15.5546875" style="500" customWidth="1"/>
    <col min="12541" max="12784" width="11.44140625" style="500"/>
    <col min="12785" max="12785" width="12.33203125" style="500" customWidth="1"/>
    <col min="12786" max="12786" width="43.5546875" style="500" customWidth="1"/>
    <col min="12787" max="12788" width="16.6640625" style="500" customWidth="1"/>
    <col min="12789" max="12789" width="17.5546875" style="500" customWidth="1"/>
    <col min="12790" max="12790" width="15.6640625" style="500" customWidth="1"/>
    <col min="12791" max="12791" width="17.5546875" style="500" customWidth="1"/>
    <col min="12792" max="12792" width="25.5546875" style="500" customWidth="1"/>
    <col min="12793" max="12793" width="16.88671875" style="500" customWidth="1"/>
    <col min="12794" max="12794" width="14.109375" style="500" customWidth="1"/>
    <col min="12795" max="12795" width="16.33203125" style="500" customWidth="1"/>
    <col min="12796" max="12796" width="15.5546875" style="500" customWidth="1"/>
    <col min="12797" max="13040" width="11.44140625" style="500"/>
    <col min="13041" max="13041" width="12.33203125" style="500" customWidth="1"/>
    <col min="13042" max="13042" width="43.5546875" style="500" customWidth="1"/>
    <col min="13043" max="13044" width="16.6640625" style="500" customWidth="1"/>
    <col min="13045" max="13045" width="17.5546875" style="500" customWidth="1"/>
    <col min="13046" max="13046" width="15.6640625" style="500" customWidth="1"/>
    <col min="13047" max="13047" width="17.5546875" style="500" customWidth="1"/>
    <col min="13048" max="13048" width="25.5546875" style="500" customWidth="1"/>
    <col min="13049" max="13049" width="16.88671875" style="500" customWidth="1"/>
    <col min="13050" max="13050" width="14.109375" style="500" customWidth="1"/>
    <col min="13051" max="13051" width="16.33203125" style="500" customWidth="1"/>
    <col min="13052" max="13052" width="15.5546875" style="500" customWidth="1"/>
    <col min="13053" max="13296" width="11.44140625" style="500"/>
    <col min="13297" max="13297" width="12.33203125" style="500" customWidth="1"/>
    <col min="13298" max="13298" width="43.5546875" style="500" customWidth="1"/>
    <col min="13299" max="13300" width="16.6640625" style="500" customWidth="1"/>
    <col min="13301" max="13301" width="17.5546875" style="500" customWidth="1"/>
    <col min="13302" max="13302" width="15.6640625" style="500" customWidth="1"/>
    <col min="13303" max="13303" width="17.5546875" style="500" customWidth="1"/>
    <col min="13304" max="13304" width="25.5546875" style="500" customWidth="1"/>
    <col min="13305" max="13305" width="16.88671875" style="500" customWidth="1"/>
    <col min="13306" max="13306" width="14.109375" style="500" customWidth="1"/>
    <col min="13307" max="13307" width="16.33203125" style="500" customWidth="1"/>
    <col min="13308" max="13308" width="15.5546875" style="500" customWidth="1"/>
    <col min="13309" max="13552" width="11.44140625" style="500"/>
    <col min="13553" max="13553" width="12.33203125" style="500" customWidth="1"/>
    <col min="13554" max="13554" width="43.5546875" style="500" customWidth="1"/>
    <col min="13555" max="13556" width="16.6640625" style="500" customWidth="1"/>
    <col min="13557" max="13557" width="17.5546875" style="500" customWidth="1"/>
    <col min="13558" max="13558" width="15.6640625" style="500" customWidth="1"/>
    <col min="13559" max="13559" width="17.5546875" style="500" customWidth="1"/>
    <col min="13560" max="13560" width="25.5546875" style="500" customWidth="1"/>
    <col min="13561" max="13561" width="16.88671875" style="500" customWidth="1"/>
    <col min="13562" max="13562" width="14.109375" style="500" customWidth="1"/>
    <col min="13563" max="13563" width="16.33203125" style="500" customWidth="1"/>
    <col min="13564" max="13564" width="15.5546875" style="500" customWidth="1"/>
    <col min="13565" max="13808" width="11.44140625" style="500"/>
    <col min="13809" max="13809" width="12.33203125" style="500" customWidth="1"/>
    <col min="13810" max="13810" width="43.5546875" style="500" customWidth="1"/>
    <col min="13811" max="13812" width="16.6640625" style="500" customWidth="1"/>
    <col min="13813" max="13813" width="17.5546875" style="500" customWidth="1"/>
    <col min="13814" max="13814" width="15.6640625" style="500" customWidth="1"/>
    <col min="13815" max="13815" width="17.5546875" style="500" customWidth="1"/>
    <col min="13816" max="13816" width="25.5546875" style="500" customWidth="1"/>
    <col min="13817" max="13817" width="16.88671875" style="500" customWidth="1"/>
    <col min="13818" max="13818" width="14.109375" style="500" customWidth="1"/>
    <col min="13819" max="13819" width="16.33203125" style="500" customWidth="1"/>
    <col min="13820" max="13820" width="15.5546875" style="500" customWidth="1"/>
    <col min="13821" max="14064" width="11.44140625" style="500"/>
    <col min="14065" max="14065" width="12.33203125" style="500" customWidth="1"/>
    <col min="14066" max="14066" width="43.5546875" style="500" customWidth="1"/>
    <col min="14067" max="14068" width="16.6640625" style="500" customWidth="1"/>
    <col min="14069" max="14069" width="17.5546875" style="500" customWidth="1"/>
    <col min="14070" max="14070" width="15.6640625" style="500" customWidth="1"/>
    <col min="14071" max="14071" width="17.5546875" style="500" customWidth="1"/>
    <col min="14072" max="14072" width="25.5546875" style="500" customWidth="1"/>
    <col min="14073" max="14073" width="16.88671875" style="500" customWidth="1"/>
    <col min="14074" max="14074" width="14.109375" style="500" customWidth="1"/>
    <col min="14075" max="14075" width="16.33203125" style="500" customWidth="1"/>
    <col min="14076" max="14076" width="15.5546875" style="500" customWidth="1"/>
    <col min="14077" max="14320" width="11.44140625" style="500"/>
    <col min="14321" max="14321" width="12.33203125" style="500" customWidth="1"/>
    <col min="14322" max="14322" width="43.5546875" style="500" customWidth="1"/>
    <col min="14323" max="14324" width="16.6640625" style="500" customWidth="1"/>
    <col min="14325" max="14325" width="17.5546875" style="500" customWidth="1"/>
    <col min="14326" max="14326" width="15.6640625" style="500" customWidth="1"/>
    <col min="14327" max="14327" width="17.5546875" style="500" customWidth="1"/>
    <col min="14328" max="14328" width="25.5546875" style="500" customWidth="1"/>
    <col min="14329" max="14329" width="16.88671875" style="500" customWidth="1"/>
    <col min="14330" max="14330" width="14.109375" style="500" customWidth="1"/>
    <col min="14331" max="14331" width="16.33203125" style="500" customWidth="1"/>
    <col min="14332" max="14332" width="15.5546875" style="500" customWidth="1"/>
    <col min="14333" max="14576" width="11.44140625" style="500"/>
    <col min="14577" max="14577" width="12.33203125" style="500" customWidth="1"/>
    <col min="14578" max="14578" width="43.5546875" style="500" customWidth="1"/>
    <col min="14579" max="14580" width="16.6640625" style="500" customWidth="1"/>
    <col min="14581" max="14581" width="17.5546875" style="500" customWidth="1"/>
    <col min="14582" max="14582" width="15.6640625" style="500" customWidth="1"/>
    <col min="14583" max="14583" width="17.5546875" style="500" customWidth="1"/>
    <col min="14584" max="14584" width="25.5546875" style="500" customWidth="1"/>
    <col min="14585" max="14585" width="16.88671875" style="500" customWidth="1"/>
    <col min="14586" max="14586" width="14.109375" style="500" customWidth="1"/>
    <col min="14587" max="14587" width="16.33203125" style="500" customWidth="1"/>
    <col min="14588" max="14588" width="15.5546875" style="500" customWidth="1"/>
    <col min="14589" max="14832" width="11.44140625" style="500"/>
    <col min="14833" max="14833" width="12.33203125" style="500" customWidth="1"/>
    <col min="14834" max="14834" width="43.5546875" style="500" customWidth="1"/>
    <col min="14835" max="14836" width="16.6640625" style="500" customWidth="1"/>
    <col min="14837" max="14837" width="17.5546875" style="500" customWidth="1"/>
    <col min="14838" max="14838" width="15.6640625" style="500" customWidth="1"/>
    <col min="14839" max="14839" width="17.5546875" style="500" customWidth="1"/>
    <col min="14840" max="14840" width="25.5546875" style="500" customWidth="1"/>
    <col min="14841" max="14841" width="16.88671875" style="500" customWidth="1"/>
    <col min="14842" max="14842" width="14.109375" style="500" customWidth="1"/>
    <col min="14843" max="14843" width="16.33203125" style="500" customWidth="1"/>
    <col min="14844" max="14844" width="15.5546875" style="500" customWidth="1"/>
    <col min="14845" max="15088" width="11.44140625" style="500"/>
    <col min="15089" max="15089" width="12.33203125" style="500" customWidth="1"/>
    <col min="15090" max="15090" width="43.5546875" style="500" customWidth="1"/>
    <col min="15091" max="15092" width="16.6640625" style="500" customWidth="1"/>
    <col min="15093" max="15093" width="17.5546875" style="500" customWidth="1"/>
    <col min="15094" max="15094" width="15.6640625" style="500" customWidth="1"/>
    <col min="15095" max="15095" width="17.5546875" style="500" customWidth="1"/>
    <col min="15096" max="15096" width="25.5546875" style="500" customWidth="1"/>
    <col min="15097" max="15097" width="16.88671875" style="500" customWidth="1"/>
    <col min="15098" max="15098" width="14.109375" style="500" customWidth="1"/>
    <col min="15099" max="15099" width="16.33203125" style="500" customWidth="1"/>
    <col min="15100" max="15100" width="15.5546875" style="500" customWidth="1"/>
    <col min="15101" max="15344" width="11.44140625" style="500"/>
    <col min="15345" max="15345" width="12.33203125" style="500" customWidth="1"/>
    <col min="15346" max="15346" width="43.5546875" style="500" customWidth="1"/>
    <col min="15347" max="15348" width="16.6640625" style="500" customWidth="1"/>
    <col min="15349" max="15349" width="17.5546875" style="500" customWidth="1"/>
    <col min="15350" max="15350" width="15.6640625" style="500" customWidth="1"/>
    <col min="15351" max="15351" width="17.5546875" style="500" customWidth="1"/>
    <col min="15352" max="15352" width="25.5546875" style="500" customWidth="1"/>
    <col min="15353" max="15353" width="16.88671875" style="500" customWidth="1"/>
    <col min="15354" max="15354" width="14.109375" style="500" customWidth="1"/>
    <col min="15355" max="15355" width="16.33203125" style="500" customWidth="1"/>
    <col min="15356" max="15356" width="15.5546875" style="500" customWidth="1"/>
    <col min="15357" max="15600" width="11.44140625" style="500"/>
    <col min="15601" max="15601" width="12.33203125" style="500" customWidth="1"/>
    <col min="15602" max="15602" width="43.5546875" style="500" customWidth="1"/>
    <col min="15603" max="15604" width="16.6640625" style="500" customWidth="1"/>
    <col min="15605" max="15605" width="17.5546875" style="500" customWidth="1"/>
    <col min="15606" max="15606" width="15.6640625" style="500" customWidth="1"/>
    <col min="15607" max="15607" width="17.5546875" style="500" customWidth="1"/>
    <col min="15608" max="15608" width="25.5546875" style="500" customWidth="1"/>
    <col min="15609" max="15609" width="16.88671875" style="500" customWidth="1"/>
    <col min="15610" max="15610" width="14.109375" style="500" customWidth="1"/>
    <col min="15611" max="15611" width="16.33203125" style="500" customWidth="1"/>
    <col min="15612" max="15612" width="15.5546875" style="500" customWidth="1"/>
    <col min="15613" max="15856" width="11.44140625" style="500"/>
    <col min="15857" max="15857" width="12.33203125" style="500" customWidth="1"/>
    <col min="15858" max="15858" width="43.5546875" style="500" customWidth="1"/>
    <col min="15859" max="15860" width="16.6640625" style="500" customWidth="1"/>
    <col min="15861" max="15861" width="17.5546875" style="500" customWidth="1"/>
    <col min="15862" max="15862" width="15.6640625" style="500" customWidth="1"/>
    <col min="15863" max="15863" width="17.5546875" style="500" customWidth="1"/>
    <col min="15864" max="15864" width="25.5546875" style="500" customWidth="1"/>
    <col min="15865" max="15865" width="16.88671875" style="500" customWidth="1"/>
    <col min="15866" max="15866" width="14.109375" style="500" customWidth="1"/>
    <col min="15867" max="15867" width="16.33203125" style="500" customWidth="1"/>
    <col min="15868" max="15868" width="15.5546875" style="500" customWidth="1"/>
    <col min="15869" max="16112" width="11.44140625" style="500"/>
    <col min="16113" max="16113" width="12.33203125" style="500" customWidth="1"/>
    <col min="16114" max="16114" width="43.5546875" style="500" customWidth="1"/>
    <col min="16115" max="16116" width="16.6640625" style="500" customWidth="1"/>
    <col min="16117" max="16117" width="17.5546875" style="500" customWidth="1"/>
    <col min="16118" max="16118" width="15.6640625" style="500" customWidth="1"/>
    <col min="16119" max="16119" width="17.5546875" style="500" customWidth="1"/>
    <col min="16120" max="16120" width="25.5546875" style="500" customWidth="1"/>
    <col min="16121" max="16121" width="16.88671875" style="500" customWidth="1"/>
    <col min="16122" max="16122" width="14.109375" style="500" customWidth="1"/>
    <col min="16123" max="16123" width="16.33203125" style="500" customWidth="1"/>
    <col min="16124" max="16124" width="15.5546875" style="500" customWidth="1"/>
    <col min="16125" max="16384" width="11.44140625" style="500"/>
  </cols>
  <sheetData>
    <row r="2" spans="1:14" ht="18" thickBot="1" x14ac:dyDescent="0.3">
      <c r="C2" s="495" t="s">
        <v>0</v>
      </c>
      <c r="D2" s="846" t="s">
        <v>1153</v>
      </c>
      <c r="E2" s="846"/>
      <c r="F2" s="497"/>
      <c r="G2" s="355"/>
      <c r="H2" s="356"/>
      <c r="I2" s="498"/>
      <c r="J2" s="498"/>
    </row>
    <row r="3" spans="1:14" ht="18" customHeight="1" thickBot="1" x14ac:dyDescent="0.3">
      <c r="C3" s="501" t="s">
        <v>2</v>
      </c>
      <c r="D3" s="847" t="s">
        <v>1234</v>
      </c>
      <c r="E3" s="847"/>
      <c r="F3" s="502"/>
      <c r="G3" s="357"/>
      <c r="H3" s="358"/>
      <c r="I3" s="503"/>
      <c r="J3" s="503"/>
      <c r="K3" s="848" t="s">
        <v>4</v>
      </c>
      <c r="L3" s="849"/>
      <c r="M3" s="849"/>
      <c r="N3" s="850"/>
    </row>
    <row r="4" spans="1:14" ht="15" customHeight="1" thickBot="1" x14ac:dyDescent="0.3">
      <c r="C4" s="851" t="s">
        <v>5</v>
      </c>
      <c r="D4" s="852"/>
      <c r="E4" s="852"/>
      <c r="F4" s="852"/>
      <c r="G4" s="852"/>
      <c r="H4" s="852"/>
      <c r="I4" s="853"/>
      <c r="J4" s="504"/>
      <c r="K4" s="854" t="s">
        <v>6</v>
      </c>
      <c r="L4" s="855"/>
      <c r="M4" s="854" t="s">
        <v>7</v>
      </c>
      <c r="N4" s="855"/>
    </row>
    <row r="5" spans="1:14" ht="27" thickBot="1" x14ac:dyDescent="0.3">
      <c r="A5" s="14" t="s">
        <v>8</v>
      </c>
      <c r="B5" s="14" t="s">
        <v>9</v>
      </c>
      <c r="C5" s="15" t="s">
        <v>10</v>
      </c>
      <c r="D5" s="16" t="s">
        <v>11</v>
      </c>
      <c r="E5" s="16" t="s">
        <v>12</v>
      </c>
      <c r="F5" s="16" t="s">
        <v>13</v>
      </c>
      <c r="G5" s="360" t="s">
        <v>14</v>
      </c>
      <c r="H5" s="361" t="s">
        <v>15</v>
      </c>
      <c r="I5" s="20" t="s">
        <v>16</v>
      </c>
      <c r="J5" s="20"/>
      <c r="K5" s="16" t="s">
        <v>17</v>
      </c>
      <c r="L5" s="21" t="s">
        <v>18</v>
      </c>
      <c r="M5" s="22" t="s">
        <v>19</v>
      </c>
      <c r="N5" s="23" t="s">
        <v>18</v>
      </c>
    </row>
    <row r="6" spans="1:14" ht="13.8" x14ac:dyDescent="0.25">
      <c r="A6" s="24"/>
      <c r="B6" s="24"/>
      <c r="C6" s="505" t="s">
        <v>20</v>
      </c>
      <c r="D6" s="506" t="s">
        <v>21</v>
      </c>
      <c r="E6" s="507"/>
      <c r="F6" s="507"/>
      <c r="G6" s="362">
        <v>1411710976</v>
      </c>
      <c r="H6" s="344">
        <f>+E6+F6+G6</f>
        <v>1411710976</v>
      </c>
      <c r="I6" s="30"/>
      <c r="J6" s="30"/>
      <c r="K6" s="130"/>
      <c r="L6" s="131"/>
      <c r="M6" s="132"/>
      <c r="N6" s="508"/>
    </row>
    <row r="7" spans="1:14" ht="13.8" hidden="1" x14ac:dyDescent="0.25">
      <c r="A7" s="24"/>
      <c r="B7" s="24"/>
      <c r="C7" s="509" t="s">
        <v>22</v>
      </c>
      <c r="D7" s="510" t="s">
        <v>23</v>
      </c>
      <c r="E7" s="511"/>
      <c r="F7" s="511"/>
      <c r="G7" s="363">
        <v>0</v>
      </c>
      <c r="H7" s="349">
        <f t="shared" ref="H7:H70" si="0">+E7+F7+G7</f>
        <v>0</v>
      </c>
      <c r="I7" s="39"/>
      <c r="J7" s="39"/>
      <c r="K7" s="134"/>
      <c r="L7" s="135"/>
      <c r="M7" s="136"/>
      <c r="N7" s="508"/>
    </row>
    <row r="8" spans="1:14" ht="13.8" x14ac:dyDescent="0.25">
      <c r="A8" s="24"/>
      <c r="B8" s="24"/>
      <c r="C8" s="509" t="s">
        <v>24</v>
      </c>
      <c r="D8" s="510" t="s">
        <v>25</v>
      </c>
      <c r="E8" s="511"/>
      <c r="F8" s="511"/>
      <c r="G8" s="363">
        <v>6000000</v>
      </c>
      <c r="H8" s="349">
        <f t="shared" si="0"/>
        <v>6000000</v>
      </c>
      <c r="I8" s="39"/>
      <c r="J8" s="39"/>
      <c r="K8" s="134"/>
      <c r="L8" s="135"/>
      <c r="M8" s="136"/>
      <c r="N8" s="508"/>
    </row>
    <row r="9" spans="1:14" ht="13.8" x14ac:dyDescent="0.25">
      <c r="A9" s="24"/>
      <c r="B9" s="24"/>
      <c r="C9" s="509" t="s">
        <v>26</v>
      </c>
      <c r="D9" s="510" t="s">
        <v>27</v>
      </c>
      <c r="E9" s="511"/>
      <c r="F9" s="511"/>
      <c r="G9" s="363">
        <v>276900000</v>
      </c>
      <c r="H9" s="349">
        <f t="shared" si="0"/>
        <v>276900000</v>
      </c>
      <c r="I9" s="39"/>
      <c r="J9" s="39"/>
      <c r="K9" s="134"/>
      <c r="L9" s="135"/>
      <c r="M9" s="136"/>
      <c r="N9" s="508"/>
    </row>
    <row r="10" spans="1:14" ht="13.8" x14ac:dyDescent="0.25">
      <c r="A10" s="24"/>
      <c r="B10" s="24"/>
      <c r="C10" s="509" t="s">
        <v>28</v>
      </c>
      <c r="D10" s="510" t="s">
        <v>29</v>
      </c>
      <c r="E10" s="511"/>
      <c r="F10" s="511"/>
      <c r="G10" s="363">
        <v>77765850</v>
      </c>
      <c r="H10" s="349">
        <f t="shared" si="0"/>
        <v>77765850</v>
      </c>
      <c r="I10" s="39"/>
      <c r="J10" s="39"/>
      <c r="K10" s="134"/>
      <c r="L10" s="135"/>
      <c r="M10" s="136"/>
      <c r="N10" s="508"/>
    </row>
    <row r="11" spans="1:14" ht="13.8" x14ac:dyDescent="0.25">
      <c r="A11" s="24"/>
      <c r="B11" s="24"/>
      <c r="C11" s="509" t="s">
        <v>30</v>
      </c>
      <c r="D11" s="510" t="s">
        <v>31</v>
      </c>
      <c r="E11" s="511"/>
      <c r="F11" s="511"/>
      <c r="G11" s="363">
        <v>160971961</v>
      </c>
      <c r="H11" s="349">
        <f t="shared" si="0"/>
        <v>160971961</v>
      </c>
      <c r="I11" s="39"/>
      <c r="J11" s="39"/>
      <c r="K11" s="134"/>
      <c r="L11" s="135"/>
      <c r="M11" s="136"/>
      <c r="N11" s="508"/>
    </row>
    <row r="12" spans="1:14" ht="13.8" x14ac:dyDescent="0.25">
      <c r="A12" s="24"/>
      <c r="B12" s="24"/>
      <c r="C12" s="509" t="s">
        <v>32</v>
      </c>
      <c r="D12" s="510" t="s">
        <v>33</v>
      </c>
      <c r="E12" s="511"/>
      <c r="F12" s="511"/>
      <c r="G12" s="363">
        <v>136511503</v>
      </c>
      <c r="H12" s="349">
        <f t="shared" si="0"/>
        <v>136511503</v>
      </c>
      <c r="I12" s="39"/>
      <c r="J12" s="39"/>
      <c r="K12" s="134"/>
      <c r="L12" s="135"/>
      <c r="M12" s="136"/>
      <c r="N12" s="508"/>
    </row>
    <row r="13" spans="1:14" ht="13.8" x14ac:dyDescent="0.25">
      <c r="A13" s="24"/>
      <c r="B13" s="24"/>
      <c r="C13" s="509" t="s">
        <v>34</v>
      </c>
      <c r="D13" s="510" t="s">
        <v>35</v>
      </c>
      <c r="E13" s="511"/>
      <c r="F13" s="511"/>
      <c r="G13" s="363">
        <v>23700000</v>
      </c>
      <c r="H13" s="349">
        <f t="shared" si="0"/>
        <v>23700000</v>
      </c>
      <c r="I13" s="39"/>
      <c r="J13" s="39"/>
      <c r="K13" s="134"/>
      <c r="L13" s="135"/>
      <c r="M13" s="136"/>
      <c r="N13" s="508"/>
    </row>
    <row r="14" spans="1:14" ht="45.6" x14ac:dyDescent="0.25">
      <c r="A14" s="24"/>
      <c r="B14" s="24"/>
      <c r="C14" s="509" t="s">
        <v>36</v>
      </c>
      <c r="D14" s="512" t="s">
        <v>37</v>
      </c>
      <c r="E14" s="513"/>
      <c r="F14" s="513"/>
      <c r="G14" s="363">
        <v>178764421</v>
      </c>
      <c r="H14" s="349">
        <f t="shared" si="0"/>
        <v>178764421</v>
      </c>
      <c r="I14" s="144" t="s">
        <v>1235</v>
      </c>
      <c r="J14" s="144"/>
      <c r="K14" s="134"/>
      <c r="L14" s="135"/>
      <c r="M14" s="136"/>
      <c r="N14" s="508"/>
    </row>
    <row r="15" spans="1:14" ht="22.8" x14ac:dyDescent="0.25">
      <c r="A15" s="24"/>
      <c r="B15" s="24"/>
      <c r="C15" s="509" t="s">
        <v>39</v>
      </c>
      <c r="D15" s="514" t="s">
        <v>40</v>
      </c>
      <c r="E15" s="515"/>
      <c r="F15" s="515"/>
      <c r="G15" s="363">
        <v>9662942</v>
      </c>
      <c r="H15" s="349">
        <f t="shared" si="0"/>
        <v>9662942</v>
      </c>
      <c r="I15" s="144" t="s">
        <v>1001</v>
      </c>
      <c r="J15" s="144"/>
      <c r="K15" s="134"/>
      <c r="L15" s="135"/>
      <c r="M15" s="136"/>
      <c r="N15" s="508"/>
    </row>
    <row r="16" spans="1:14" ht="45.6" x14ac:dyDescent="0.25">
      <c r="A16" s="24"/>
      <c r="B16" s="24"/>
      <c r="C16" s="509" t="s">
        <v>42</v>
      </c>
      <c r="D16" s="512" t="s">
        <v>43</v>
      </c>
      <c r="E16" s="513"/>
      <c r="F16" s="513"/>
      <c r="G16" s="363">
        <v>104746288</v>
      </c>
      <c r="H16" s="349">
        <f t="shared" si="0"/>
        <v>104746288</v>
      </c>
      <c r="I16" s="144" t="s">
        <v>1002</v>
      </c>
      <c r="J16" s="144"/>
      <c r="K16" s="134"/>
      <c r="L16" s="135"/>
      <c r="M16" s="136"/>
      <c r="N16" s="508"/>
    </row>
    <row r="17" spans="1:14" ht="34.200000000000003" x14ac:dyDescent="0.25">
      <c r="A17" s="24"/>
      <c r="B17" s="24"/>
      <c r="C17" s="509" t="s">
        <v>45</v>
      </c>
      <c r="D17" s="512" t="s">
        <v>46</v>
      </c>
      <c r="E17" s="513"/>
      <c r="F17" s="513"/>
      <c r="G17" s="363">
        <v>57977650</v>
      </c>
      <c r="H17" s="349">
        <f t="shared" si="0"/>
        <v>57977650</v>
      </c>
      <c r="I17" s="144" t="s">
        <v>1003</v>
      </c>
      <c r="J17" s="144"/>
      <c r="K17" s="134"/>
      <c r="L17" s="135"/>
      <c r="M17" s="136"/>
      <c r="N17" s="508"/>
    </row>
    <row r="18" spans="1:14" ht="34.200000000000003" x14ac:dyDescent="0.25">
      <c r="A18" s="24"/>
      <c r="B18" s="24"/>
      <c r="C18" s="509" t="s">
        <v>48</v>
      </c>
      <c r="D18" s="512" t="s">
        <v>49</v>
      </c>
      <c r="E18" s="513"/>
      <c r="F18" s="513"/>
      <c r="G18" s="363">
        <v>28988825</v>
      </c>
      <c r="H18" s="349">
        <f t="shared" si="0"/>
        <v>28988825</v>
      </c>
      <c r="I18" s="144" t="s">
        <v>1236</v>
      </c>
      <c r="J18" s="144"/>
      <c r="K18" s="134"/>
      <c r="L18" s="135"/>
      <c r="M18" s="136"/>
      <c r="N18" s="508"/>
    </row>
    <row r="19" spans="1:14" ht="22.8" x14ac:dyDescent="0.25">
      <c r="A19" s="24"/>
      <c r="B19" s="24"/>
      <c r="C19" s="509" t="s">
        <v>51</v>
      </c>
      <c r="D19" s="512" t="s">
        <v>52</v>
      </c>
      <c r="E19" s="513"/>
      <c r="F19" s="513"/>
      <c r="G19" s="363">
        <v>17500000</v>
      </c>
      <c r="H19" s="349">
        <f t="shared" si="0"/>
        <v>17500000</v>
      </c>
      <c r="I19" s="144" t="s">
        <v>1237</v>
      </c>
      <c r="J19" s="144"/>
      <c r="K19" s="134"/>
      <c r="L19" s="135"/>
      <c r="M19" s="136"/>
      <c r="N19" s="508"/>
    </row>
    <row r="20" spans="1:14" ht="66" x14ac:dyDescent="0.25">
      <c r="A20" s="494">
        <v>1</v>
      </c>
      <c r="B20" s="496" t="s">
        <v>54</v>
      </c>
      <c r="C20" s="509" t="s">
        <v>55</v>
      </c>
      <c r="D20" s="508" t="s">
        <v>56</v>
      </c>
      <c r="E20" s="516"/>
      <c r="F20" s="516"/>
      <c r="G20" s="366">
        <f>132701665.1-15613765.08-0.02</f>
        <v>117087900</v>
      </c>
      <c r="H20" s="349">
        <f t="shared" si="0"/>
        <v>117087900</v>
      </c>
      <c r="I20" s="39"/>
      <c r="J20" s="39"/>
      <c r="K20" s="517"/>
      <c r="L20" s="518"/>
      <c r="M20" s="519" t="s">
        <v>1238</v>
      </c>
      <c r="N20" s="520" t="s">
        <v>1239</v>
      </c>
    </row>
    <row r="21" spans="1:14" ht="13.8" hidden="1" x14ac:dyDescent="0.25">
      <c r="A21" s="494">
        <v>1</v>
      </c>
      <c r="B21" s="496" t="s">
        <v>54</v>
      </c>
      <c r="C21" s="509" t="s">
        <v>58</v>
      </c>
      <c r="D21" s="508" t="s">
        <v>59</v>
      </c>
      <c r="E21" s="142"/>
      <c r="F21" s="142"/>
      <c r="G21" s="366"/>
      <c r="H21" s="349">
        <f t="shared" si="0"/>
        <v>0</v>
      </c>
      <c r="I21" s="39"/>
      <c r="J21" s="39"/>
      <c r="K21" s="517"/>
      <c r="L21" s="518"/>
      <c r="M21" s="519" t="s">
        <v>57</v>
      </c>
      <c r="N21" s="508"/>
    </row>
    <row r="22" spans="1:14" ht="13.8" hidden="1" x14ac:dyDescent="0.25">
      <c r="A22" s="494">
        <v>1</v>
      </c>
      <c r="B22" s="496" t="s">
        <v>54</v>
      </c>
      <c r="C22" s="509" t="s">
        <v>60</v>
      </c>
      <c r="D22" s="508" t="s">
        <v>61</v>
      </c>
      <c r="E22" s="142"/>
      <c r="F22" s="142"/>
      <c r="G22" s="366"/>
      <c r="H22" s="349">
        <f t="shared" si="0"/>
        <v>0</v>
      </c>
      <c r="I22" s="39"/>
      <c r="J22" s="39"/>
      <c r="K22" s="517"/>
      <c r="L22" s="518"/>
      <c r="M22" s="519" t="s">
        <v>57</v>
      </c>
      <c r="N22" s="508"/>
    </row>
    <row r="23" spans="1:14" ht="13.8" hidden="1" x14ac:dyDescent="0.25">
      <c r="A23" s="494">
        <v>1</v>
      </c>
      <c r="B23" s="496" t="s">
        <v>54</v>
      </c>
      <c r="C23" s="509" t="s">
        <v>64</v>
      </c>
      <c r="D23" s="508" t="s">
        <v>65</v>
      </c>
      <c r="E23" s="142"/>
      <c r="F23" s="142"/>
      <c r="G23" s="366"/>
      <c r="H23" s="349">
        <f t="shared" si="0"/>
        <v>0</v>
      </c>
      <c r="I23" s="39"/>
      <c r="J23" s="39"/>
      <c r="K23" s="517"/>
      <c r="L23" s="518"/>
      <c r="M23" s="519" t="s">
        <v>57</v>
      </c>
      <c r="N23" s="508"/>
    </row>
    <row r="24" spans="1:14" ht="13.8" hidden="1" x14ac:dyDescent="0.25">
      <c r="A24" s="494">
        <v>1</v>
      </c>
      <c r="B24" s="496" t="s">
        <v>54</v>
      </c>
      <c r="C24" s="509" t="s">
        <v>66</v>
      </c>
      <c r="D24" s="508" t="s">
        <v>67</v>
      </c>
      <c r="E24" s="142"/>
      <c r="F24" s="142"/>
      <c r="G24" s="366"/>
      <c r="H24" s="349">
        <f t="shared" si="0"/>
        <v>0</v>
      </c>
      <c r="I24" s="39"/>
      <c r="J24" s="39"/>
      <c r="K24" s="517"/>
      <c r="L24" s="518"/>
      <c r="M24" s="519" t="s">
        <v>57</v>
      </c>
      <c r="N24" s="508"/>
    </row>
    <row r="25" spans="1:14" ht="13.8" x14ac:dyDescent="0.25">
      <c r="A25" s="494">
        <v>1</v>
      </c>
      <c r="B25" s="496" t="s">
        <v>68</v>
      </c>
      <c r="C25" s="509" t="s">
        <v>69</v>
      </c>
      <c r="D25" s="508" t="s">
        <v>70</v>
      </c>
      <c r="E25" s="142"/>
      <c r="F25" s="142"/>
      <c r="G25" s="366">
        <v>12051000</v>
      </c>
      <c r="H25" s="349">
        <f t="shared" si="0"/>
        <v>12051000</v>
      </c>
      <c r="I25" s="39"/>
      <c r="J25" s="39"/>
      <c r="K25" s="517"/>
      <c r="L25" s="518"/>
      <c r="M25" s="520"/>
      <c r="N25" s="508"/>
    </row>
    <row r="26" spans="1:14" ht="13.8" x14ac:dyDescent="0.25">
      <c r="A26" s="494">
        <v>1</v>
      </c>
      <c r="B26" s="496" t="s">
        <v>68</v>
      </c>
      <c r="C26" s="509" t="s">
        <v>71</v>
      </c>
      <c r="D26" s="508" t="s">
        <v>72</v>
      </c>
      <c r="E26" s="142"/>
      <c r="F26" s="142"/>
      <c r="G26" s="366">
        <v>13596000</v>
      </c>
      <c r="H26" s="349">
        <f t="shared" si="0"/>
        <v>13596000</v>
      </c>
      <c r="I26" s="39"/>
      <c r="J26" s="39"/>
      <c r="K26" s="517"/>
      <c r="L26" s="518"/>
      <c r="M26" s="520"/>
      <c r="N26" s="508"/>
    </row>
    <row r="27" spans="1:14" ht="13.8" hidden="1" x14ac:dyDescent="0.25">
      <c r="A27" s="494">
        <v>1</v>
      </c>
      <c r="B27" s="496" t="s">
        <v>68</v>
      </c>
      <c r="C27" s="509" t="s">
        <v>73</v>
      </c>
      <c r="D27" s="508" t="s">
        <v>74</v>
      </c>
      <c r="E27" s="142"/>
      <c r="F27" s="142"/>
      <c r="G27" s="366"/>
      <c r="H27" s="349">
        <f t="shared" si="0"/>
        <v>0</v>
      </c>
      <c r="I27" s="39"/>
      <c r="J27" s="39"/>
      <c r="K27" s="517"/>
      <c r="L27" s="518"/>
      <c r="M27" s="520"/>
      <c r="N27" s="508"/>
    </row>
    <row r="28" spans="1:14" ht="39.6" x14ac:dyDescent="0.25">
      <c r="A28" s="494">
        <v>1</v>
      </c>
      <c r="B28" s="496" t="s">
        <v>68</v>
      </c>
      <c r="C28" s="509" t="s">
        <v>75</v>
      </c>
      <c r="D28" s="508" t="s">
        <v>76</v>
      </c>
      <c r="E28" s="142"/>
      <c r="F28" s="142"/>
      <c r="G28" s="366">
        <v>13921805</v>
      </c>
      <c r="H28" s="349">
        <f t="shared" si="0"/>
        <v>13921805</v>
      </c>
      <c r="I28" s="39"/>
      <c r="J28" s="39"/>
      <c r="K28" s="517"/>
      <c r="L28" s="518"/>
      <c r="M28" s="520" t="s">
        <v>1240</v>
      </c>
      <c r="N28" s="520" t="s">
        <v>1241</v>
      </c>
    </row>
    <row r="29" spans="1:14" ht="13.8" x14ac:dyDescent="0.25">
      <c r="A29" s="494">
        <v>1</v>
      </c>
      <c r="B29" s="496" t="s">
        <v>68</v>
      </c>
      <c r="C29" s="509" t="s">
        <v>79</v>
      </c>
      <c r="D29" s="508" t="s">
        <v>80</v>
      </c>
      <c r="E29" s="142"/>
      <c r="F29" s="142"/>
      <c r="G29" s="366">
        <v>1748359</v>
      </c>
      <c r="H29" s="349">
        <f t="shared" si="0"/>
        <v>1748359</v>
      </c>
      <c r="I29" s="39"/>
      <c r="J29" s="39"/>
      <c r="K29" s="517"/>
      <c r="L29" s="518"/>
      <c r="M29" s="520"/>
      <c r="N29" s="508"/>
    </row>
    <row r="30" spans="1:14" ht="26.4" x14ac:dyDescent="0.25">
      <c r="A30" s="494">
        <v>1</v>
      </c>
      <c r="B30" s="496" t="s">
        <v>83</v>
      </c>
      <c r="C30" s="509" t="s">
        <v>84</v>
      </c>
      <c r="D30" s="521" t="s">
        <v>85</v>
      </c>
      <c r="E30" s="145"/>
      <c r="F30" s="145"/>
      <c r="G30" s="366">
        <v>200000</v>
      </c>
      <c r="H30" s="349">
        <f t="shared" si="0"/>
        <v>200000</v>
      </c>
      <c r="I30" s="52"/>
      <c r="J30" s="52"/>
      <c r="K30" s="517"/>
      <c r="L30" s="518"/>
      <c r="M30" s="519" t="s">
        <v>794</v>
      </c>
      <c r="N30" s="520" t="s">
        <v>1242</v>
      </c>
    </row>
    <row r="31" spans="1:14" ht="13.8" hidden="1" x14ac:dyDescent="0.25">
      <c r="A31" s="494">
        <v>1</v>
      </c>
      <c r="B31" s="496" t="s">
        <v>83</v>
      </c>
      <c r="C31" s="509" t="s">
        <v>90</v>
      </c>
      <c r="D31" s="521" t="s">
        <v>91</v>
      </c>
      <c r="E31" s="145"/>
      <c r="F31" s="145"/>
      <c r="G31" s="366"/>
      <c r="H31" s="349">
        <f t="shared" si="0"/>
        <v>0</v>
      </c>
      <c r="I31" s="52"/>
      <c r="J31" s="52"/>
      <c r="K31" s="517"/>
      <c r="L31" s="518"/>
      <c r="M31" s="520"/>
      <c r="N31" s="520"/>
    </row>
    <row r="32" spans="1:14" ht="13.8" hidden="1" x14ac:dyDescent="0.25">
      <c r="A32" s="494">
        <v>1</v>
      </c>
      <c r="B32" s="496" t="s">
        <v>83</v>
      </c>
      <c r="C32" s="509" t="s">
        <v>93</v>
      </c>
      <c r="D32" s="521" t="s">
        <v>94</v>
      </c>
      <c r="E32" s="145"/>
      <c r="F32" s="145"/>
      <c r="G32" s="366"/>
      <c r="H32" s="349">
        <f t="shared" si="0"/>
        <v>0</v>
      </c>
      <c r="I32" s="52"/>
      <c r="J32" s="52"/>
      <c r="K32" s="517"/>
      <c r="L32" s="518"/>
      <c r="M32" s="520"/>
      <c r="N32" s="508"/>
    </row>
    <row r="33" spans="1:14" ht="26.4" x14ac:dyDescent="0.25">
      <c r="A33" s="494">
        <v>1</v>
      </c>
      <c r="B33" s="496" t="s">
        <v>83</v>
      </c>
      <c r="C33" s="509" t="s">
        <v>96</v>
      </c>
      <c r="D33" s="521" t="s">
        <v>97</v>
      </c>
      <c r="E33" s="145"/>
      <c r="F33" s="145"/>
      <c r="G33" s="366">
        <v>8000000</v>
      </c>
      <c r="H33" s="349">
        <f t="shared" si="0"/>
        <v>8000000</v>
      </c>
      <c r="I33" s="522"/>
      <c r="J33" s="522"/>
      <c r="K33" s="517" t="s">
        <v>86</v>
      </c>
      <c r="L33" s="520" t="s">
        <v>1243</v>
      </c>
      <c r="M33" s="520"/>
      <c r="N33" s="508"/>
    </row>
    <row r="34" spans="1:14" ht="13.8" hidden="1" x14ac:dyDescent="0.25">
      <c r="A34" s="494">
        <v>1</v>
      </c>
      <c r="B34" s="496" t="s">
        <v>83</v>
      </c>
      <c r="C34" s="509" t="s">
        <v>98</v>
      </c>
      <c r="D34" s="521" t="s">
        <v>99</v>
      </c>
      <c r="E34" s="145"/>
      <c r="F34" s="145"/>
      <c r="G34" s="366"/>
      <c r="H34" s="349">
        <f t="shared" si="0"/>
        <v>0</v>
      </c>
      <c r="I34" s="522"/>
      <c r="J34" s="522"/>
      <c r="K34" s="517"/>
      <c r="L34" s="518"/>
      <c r="M34" s="520"/>
      <c r="N34" s="508"/>
    </row>
    <row r="35" spans="1:14" ht="26.4" x14ac:dyDescent="0.25">
      <c r="A35" s="494">
        <v>1</v>
      </c>
      <c r="B35" s="496" t="s">
        <v>83</v>
      </c>
      <c r="C35" s="509" t="s">
        <v>100</v>
      </c>
      <c r="D35" s="523" t="s">
        <v>101</v>
      </c>
      <c r="E35" s="145"/>
      <c r="F35" s="145"/>
      <c r="G35" s="366">
        <v>2589649.9999999995</v>
      </c>
      <c r="H35" s="349">
        <f t="shared" si="0"/>
        <v>2589649.9999999995</v>
      </c>
      <c r="I35" s="522"/>
      <c r="J35" s="522"/>
      <c r="K35" s="517" t="s">
        <v>86</v>
      </c>
      <c r="L35" s="518" t="s">
        <v>1244</v>
      </c>
      <c r="M35" s="520"/>
      <c r="N35" s="508"/>
    </row>
    <row r="36" spans="1:14" ht="39.6" x14ac:dyDescent="0.25">
      <c r="A36" s="494">
        <v>1</v>
      </c>
      <c r="B36" s="496" t="s">
        <v>83</v>
      </c>
      <c r="C36" s="509" t="s">
        <v>104</v>
      </c>
      <c r="D36" s="523" t="s">
        <v>105</v>
      </c>
      <c r="E36" s="145"/>
      <c r="F36" s="145"/>
      <c r="G36" s="366">
        <v>1495523</v>
      </c>
      <c r="H36" s="349">
        <f t="shared" si="0"/>
        <v>1495523</v>
      </c>
      <c r="I36" s="52"/>
      <c r="J36" s="52"/>
      <c r="K36" s="517"/>
      <c r="L36" s="518"/>
      <c r="M36" s="520" t="s">
        <v>1061</v>
      </c>
      <c r="N36" s="520" t="s">
        <v>1245</v>
      </c>
    </row>
    <row r="37" spans="1:14" ht="13.8" hidden="1" x14ac:dyDescent="0.25">
      <c r="A37" s="494">
        <v>1</v>
      </c>
      <c r="B37" s="496" t="s">
        <v>109</v>
      </c>
      <c r="C37" s="509" t="s">
        <v>110</v>
      </c>
      <c r="D37" s="521" t="s">
        <v>111</v>
      </c>
      <c r="E37" s="145"/>
      <c r="F37" s="145"/>
      <c r="G37" s="369"/>
      <c r="H37" s="349">
        <f t="shared" si="0"/>
        <v>0</v>
      </c>
      <c r="I37" s="522"/>
      <c r="J37" s="522"/>
      <c r="K37" s="517"/>
      <c r="L37" s="518"/>
      <c r="M37" s="520"/>
      <c r="N37" s="508"/>
    </row>
    <row r="38" spans="1:14" ht="13.8" hidden="1" x14ac:dyDescent="0.25">
      <c r="A38" s="494">
        <v>1</v>
      </c>
      <c r="B38" s="496" t="s">
        <v>109</v>
      </c>
      <c r="C38" s="509" t="s">
        <v>112</v>
      </c>
      <c r="D38" s="521" t="s">
        <v>113</v>
      </c>
      <c r="E38" s="145"/>
      <c r="F38" s="145"/>
      <c r="G38" s="369"/>
      <c r="H38" s="349">
        <f t="shared" si="0"/>
        <v>0</v>
      </c>
      <c r="I38" s="522"/>
      <c r="J38" s="522"/>
      <c r="K38" s="517"/>
      <c r="L38" s="518"/>
      <c r="M38" s="520"/>
      <c r="N38" s="508"/>
    </row>
    <row r="39" spans="1:14" ht="13.8" hidden="1" x14ac:dyDescent="0.25">
      <c r="A39" s="494">
        <v>1</v>
      </c>
      <c r="B39" s="496" t="s">
        <v>109</v>
      </c>
      <c r="C39" s="509" t="s">
        <v>114</v>
      </c>
      <c r="D39" s="521" t="s">
        <v>115</v>
      </c>
      <c r="E39" s="145"/>
      <c r="F39" s="145"/>
      <c r="G39" s="366"/>
      <c r="H39" s="349">
        <f t="shared" si="0"/>
        <v>0</v>
      </c>
      <c r="I39" s="522"/>
      <c r="J39" s="522"/>
      <c r="K39" s="517"/>
      <c r="L39" s="518"/>
      <c r="M39" s="519"/>
      <c r="N39" s="508"/>
    </row>
    <row r="40" spans="1:14" ht="13.8" hidden="1" x14ac:dyDescent="0.25">
      <c r="A40" s="494">
        <v>1</v>
      </c>
      <c r="B40" s="496" t="s">
        <v>109</v>
      </c>
      <c r="C40" s="509" t="s">
        <v>116</v>
      </c>
      <c r="D40" s="521" t="s">
        <v>117</v>
      </c>
      <c r="E40" s="145"/>
      <c r="F40" s="145"/>
      <c r="G40" s="366"/>
      <c r="H40" s="349">
        <f t="shared" si="0"/>
        <v>0</v>
      </c>
      <c r="I40" s="522"/>
      <c r="J40" s="522"/>
      <c r="K40" s="147"/>
      <c r="L40" s="148"/>
      <c r="M40" s="519"/>
      <c r="N40" s="508"/>
    </row>
    <row r="41" spans="1:14" ht="39.6" x14ac:dyDescent="0.25">
      <c r="A41" s="494">
        <v>1</v>
      </c>
      <c r="B41" s="496" t="s">
        <v>109</v>
      </c>
      <c r="C41" s="509" t="s">
        <v>120</v>
      </c>
      <c r="D41" s="521" t="s">
        <v>121</v>
      </c>
      <c r="E41" s="145"/>
      <c r="F41" s="145"/>
      <c r="G41" s="366">
        <v>2161824</v>
      </c>
      <c r="H41" s="349">
        <f t="shared" si="0"/>
        <v>2161824</v>
      </c>
      <c r="I41" s="144" t="s">
        <v>1246</v>
      </c>
      <c r="J41" s="144"/>
      <c r="K41" s="517"/>
      <c r="L41" s="518"/>
      <c r="M41" s="520" t="s">
        <v>1247</v>
      </c>
      <c r="N41" s="520" t="s">
        <v>1248</v>
      </c>
    </row>
    <row r="42" spans="1:14" ht="51" customHeight="1" x14ac:dyDescent="0.25">
      <c r="A42" s="494">
        <v>1</v>
      </c>
      <c r="B42" s="496" t="s">
        <v>109</v>
      </c>
      <c r="C42" s="509" t="s">
        <v>126</v>
      </c>
      <c r="D42" s="521" t="s">
        <v>127</v>
      </c>
      <c r="E42" s="51">
        <v>83100000</v>
      </c>
      <c r="F42" s="145"/>
      <c r="G42" s="366">
        <v>80793898</v>
      </c>
      <c r="H42" s="349">
        <f t="shared" si="0"/>
        <v>163893898</v>
      </c>
      <c r="I42" s="469" t="s">
        <v>1249</v>
      </c>
      <c r="J42" s="469"/>
      <c r="K42" s="517"/>
      <c r="L42" s="150"/>
      <c r="M42" s="520" t="s">
        <v>1250</v>
      </c>
      <c r="N42" s="520" t="s">
        <v>1251</v>
      </c>
    </row>
    <row r="43" spans="1:14" ht="102.6" x14ac:dyDescent="0.25">
      <c r="A43" s="494">
        <v>1</v>
      </c>
      <c r="B43" s="496" t="s">
        <v>109</v>
      </c>
      <c r="C43" s="509" t="s">
        <v>133</v>
      </c>
      <c r="D43" s="521" t="s">
        <v>134</v>
      </c>
      <c r="E43" s="145"/>
      <c r="F43" s="145"/>
      <c r="G43" s="366">
        <v>2000000</v>
      </c>
      <c r="H43" s="349">
        <f t="shared" si="0"/>
        <v>2000000</v>
      </c>
      <c r="I43" s="144" t="s">
        <v>1252</v>
      </c>
      <c r="J43" s="144"/>
      <c r="K43" s="517" t="s">
        <v>86</v>
      </c>
      <c r="L43" s="520" t="s">
        <v>1253</v>
      </c>
      <c r="M43" s="519"/>
      <c r="N43" s="508"/>
    </row>
    <row r="44" spans="1:14" ht="13.8" x14ac:dyDescent="0.25">
      <c r="A44" s="494">
        <v>1</v>
      </c>
      <c r="B44" s="496" t="s">
        <v>139</v>
      </c>
      <c r="C44" s="524" t="s">
        <v>140</v>
      </c>
      <c r="D44" s="523" t="s">
        <v>141</v>
      </c>
      <c r="E44" s="152"/>
      <c r="F44" s="152"/>
      <c r="G44" s="363">
        <v>9670617</v>
      </c>
      <c r="H44" s="349">
        <f t="shared" si="0"/>
        <v>9670617</v>
      </c>
      <c r="I44" s="62"/>
      <c r="J44" s="62"/>
      <c r="K44" s="517"/>
      <c r="L44" s="518"/>
      <c r="M44" s="519"/>
      <c r="N44" s="508"/>
    </row>
    <row r="45" spans="1:14" ht="13.8" x14ac:dyDescent="0.25">
      <c r="A45" s="494">
        <v>1</v>
      </c>
      <c r="B45" s="496" t="s">
        <v>139</v>
      </c>
      <c r="C45" s="524" t="s">
        <v>142</v>
      </c>
      <c r="D45" s="523" t="s">
        <v>143</v>
      </c>
      <c r="E45" s="152"/>
      <c r="F45" s="152"/>
      <c r="G45" s="363">
        <v>10500000</v>
      </c>
      <c r="H45" s="349">
        <f t="shared" si="0"/>
        <v>10500000</v>
      </c>
      <c r="I45" s="525"/>
      <c r="J45" s="525"/>
      <c r="K45" s="517"/>
      <c r="L45" s="518"/>
      <c r="M45" s="519"/>
      <c r="N45" s="508"/>
    </row>
    <row r="46" spans="1:14" ht="13.8" hidden="1" x14ac:dyDescent="0.25">
      <c r="A46" s="494">
        <v>1</v>
      </c>
      <c r="B46" s="496" t="s">
        <v>139</v>
      </c>
      <c r="C46" s="524" t="s">
        <v>144</v>
      </c>
      <c r="D46" s="523" t="s">
        <v>145</v>
      </c>
      <c r="E46" s="152"/>
      <c r="F46" s="152"/>
      <c r="G46" s="363"/>
      <c r="H46" s="349">
        <f t="shared" si="0"/>
        <v>0</v>
      </c>
      <c r="I46" s="62"/>
      <c r="J46" s="62"/>
      <c r="K46" s="517"/>
      <c r="L46" s="518"/>
      <c r="M46" s="520"/>
      <c r="N46" s="508"/>
    </row>
    <row r="47" spans="1:14" ht="13.8" hidden="1" x14ac:dyDescent="0.25">
      <c r="A47" s="494">
        <v>1</v>
      </c>
      <c r="B47" s="496" t="s">
        <v>139</v>
      </c>
      <c r="C47" s="524" t="s">
        <v>146</v>
      </c>
      <c r="D47" s="523" t="s">
        <v>147</v>
      </c>
      <c r="E47" s="152"/>
      <c r="F47" s="152"/>
      <c r="G47" s="363"/>
      <c r="H47" s="349">
        <f t="shared" si="0"/>
        <v>0</v>
      </c>
      <c r="I47" s="62"/>
      <c r="J47" s="62"/>
      <c r="K47" s="517"/>
      <c r="L47" s="518"/>
      <c r="M47" s="519"/>
      <c r="N47" s="508"/>
    </row>
    <row r="48" spans="1:14" ht="13.8" x14ac:dyDescent="0.25">
      <c r="A48" s="494">
        <v>1</v>
      </c>
      <c r="B48" s="496" t="s">
        <v>148</v>
      </c>
      <c r="C48" s="524" t="s">
        <v>149</v>
      </c>
      <c r="D48" s="523" t="s">
        <v>150</v>
      </c>
      <c r="E48" s="152"/>
      <c r="F48" s="152"/>
      <c r="G48" s="363">
        <v>15750000</v>
      </c>
      <c r="H48" s="349">
        <f t="shared" si="0"/>
        <v>15750000</v>
      </c>
      <c r="I48" s="52"/>
      <c r="J48" s="52"/>
      <c r="K48" s="517"/>
      <c r="L48" s="518"/>
      <c r="M48" s="519"/>
      <c r="N48" s="508"/>
    </row>
    <row r="49" spans="1:14" ht="13.8" hidden="1" x14ac:dyDescent="0.25">
      <c r="A49" s="494">
        <v>1</v>
      </c>
      <c r="B49" s="496" t="s">
        <v>148</v>
      </c>
      <c r="C49" s="509" t="s">
        <v>153</v>
      </c>
      <c r="D49" s="521" t="s">
        <v>154</v>
      </c>
      <c r="E49" s="145"/>
      <c r="F49" s="145"/>
      <c r="G49" s="369"/>
      <c r="H49" s="349">
        <f t="shared" si="0"/>
        <v>0</v>
      </c>
      <c r="I49" s="522"/>
      <c r="J49" s="522"/>
      <c r="K49" s="517"/>
      <c r="L49" s="518"/>
      <c r="M49" s="520"/>
      <c r="N49" s="508"/>
    </row>
    <row r="50" spans="1:14" ht="13.8" hidden="1" x14ac:dyDescent="0.25">
      <c r="A50" s="494">
        <v>1</v>
      </c>
      <c r="B50" s="496" t="s">
        <v>148</v>
      </c>
      <c r="C50" s="509" t="s">
        <v>155</v>
      </c>
      <c r="D50" s="521" t="s">
        <v>156</v>
      </c>
      <c r="E50" s="145"/>
      <c r="F50" s="145"/>
      <c r="G50" s="369"/>
      <c r="H50" s="349">
        <f t="shared" si="0"/>
        <v>0</v>
      </c>
      <c r="I50" s="522"/>
      <c r="J50" s="522"/>
      <c r="K50" s="517"/>
      <c r="L50" s="518"/>
      <c r="M50" s="520"/>
      <c r="N50" s="508"/>
    </row>
    <row r="51" spans="1:14" ht="57" x14ac:dyDescent="0.25">
      <c r="A51" s="494">
        <v>1</v>
      </c>
      <c r="B51" s="496" t="s">
        <v>157</v>
      </c>
      <c r="C51" s="509" t="s">
        <v>158</v>
      </c>
      <c r="D51" s="521" t="s">
        <v>159</v>
      </c>
      <c r="E51" s="145"/>
      <c r="F51" s="145"/>
      <c r="G51" s="366">
        <v>30000000</v>
      </c>
      <c r="H51" s="349">
        <f t="shared" si="0"/>
        <v>30000000</v>
      </c>
      <c r="I51" s="144" t="s">
        <v>1254</v>
      </c>
      <c r="J51" s="144"/>
      <c r="K51" s="517"/>
      <c r="L51" s="518"/>
      <c r="M51" s="519"/>
      <c r="N51" s="508"/>
    </row>
    <row r="52" spans="1:14" ht="13.8" hidden="1" x14ac:dyDescent="0.25">
      <c r="A52" s="494">
        <v>1</v>
      </c>
      <c r="B52" s="496" t="s">
        <v>157</v>
      </c>
      <c r="C52" s="509" t="s">
        <v>164</v>
      </c>
      <c r="D52" s="521" t="s">
        <v>165</v>
      </c>
      <c r="E52" s="145"/>
      <c r="F52" s="145"/>
      <c r="G52" s="366"/>
      <c r="H52" s="349">
        <f t="shared" si="0"/>
        <v>0</v>
      </c>
      <c r="I52" s="52"/>
      <c r="J52" s="52"/>
      <c r="K52" s="517"/>
      <c r="L52" s="518"/>
      <c r="M52" s="520"/>
      <c r="N52" s="508"/>
    </row>
    <row r="53" spans="1:14" ht="118.8" hidden="1" x14ac:dyDescent="0.25">
      <c r="A53" s="494">
        <v>1</v>
      </c>
      <c r="B53" s="496" t="s">
        <v>166</v>
      </c>
      <c r="C53" s="509" t="s">
        <v>167</v>
      </c>
      <c r="D53" s="523" t="s">
        <v>168</v>
      </c>
      <c r="E53" s="145"/>
      <c r="F53" s="145"/>
      <c r="G53" s="366">
        <v>0</v>
      </c>
      <c r="H53" s="349">
        <f t="shared" si="0"/>
        <v>0</v>
      </c>
      <c r="I53" s="52"/>
      <c r="J53" s="52"/>
      <c r="K53" s="517" t="s">
        <v>86</v>
      </c>
      <c r="L53" s="520" t="s">
        <v>1255</v>
      </c>
      <c r="M53" s="520"/>
      <c r="N53" s="508"/>
    </row>
    <row r="54" spans="1:14" ht="13.8" hidden="1" x14ac:dyDescent="0.25">
      <c r="A54" s="494">
        <v>1</v>
      </c>
      <c r="B54" s="496" t="s">
        <v>54</v>
      </c>
      <c r="C54" s="509" t="s">
        <v>172</v>
      </c>
      <c r="D54" s="523" t="s">
        <v>173</v>
      </c>
      <c r="E54" s="145"/>
      <c r="F54" s="145"/>
      <c r="G54" s="366"/>
      <c r="H54" s="349">
        <f t="shared" si="0"/>
        <v>0</v>
      </c>
      <c r="I54" s="522"/>
      <c r="J54" s="522"/>
      <c r="K54" s="517"/>
      <c r="L54" s="518"/>
      <c r="M54" s="520"/>
      <c r="N54" s="508"/>
    </row>
    <row r="55" spans="1:14" ht="13.8" hidden="1" x14ac:dyDescent="0.25">
      <c r="A55" s="494">
        <v>1</v>
      </c>
      <c r="B55" s="496" t="s">
        <v>54</v>
      </c>
      <c r="C55" s="509" t="s">
        <v>174</v>
      </c>
      <c r="D55" s="523" t="s">
        <v>175</v>
      </c>
      <c r="E55" s="145"/>
      <c r="F55" s="145"/>
      <c r="G55" s="366"/>
      <c r="H55" s="349">
        <f t="shared" si="0"/>
        <v>0</v>
      </c>
      <c r="I55" s="522"/>
      <c r="J55" s="522"/>
      <c r="K55" s="517"/>
      <c r="L55" s="518"/>
      <c r="M55" s="520"/>
      <c r="N55" s="508"/>
    </row>
    <row r="56" spans="1:14" ht="26.4" hidden="1" x14ac:dyDescent="0.25">
      <c r="A56" s="494">
        <v>1</v>
      </c>
      <c r="B56" s="496" t="s">
        <v>166</v>
      </c>
      <c r="C56" s="509" t="s">
        <v>176</v>
      </c>
      <c r="D56" s="523" t="s">
        <v>177</v>
      </c>
      <c r="E56" s="145"/>
      <c r="F56" s="145"/>
      <c r="G56" s="366"/>
      <c r="H56" s="349">
        <f t="shared" si="0"/>
        <v>0</v>
      </c>
      <c r="I56" s="522"/>
      <c r="J56" s="522"/>
      <c r="K56" s="517"/>
      <c r="L56" s="518"/>
      <c r="M56" s="520"/>
      <c r="N56" s="508"/>
    </row>
    <row r="57" spans="1:14" ht="13.8" x14ac:dyDescent="0.25">
      <c r="A57" s="494">
        <v>1</v>
      </c>
      <c r="B57" s="496" t="s">
        <v>166</v>
      </c>
      <c r="C57" s="509" t="s">
        <v>180</v>
      </c>
      <c r="D57" s="523" t="s">
        <v>181</v>
      </c>
      <c r="E57" s="145"/>
      <c r="F57" s="145"/>
      <c r="G57" s="366">
        <v>7570500</v>
      </c>
      <c r="H57" s="349">
        <f t="shared" si="0"/>
        <v>7570500</v>
      </c>
      <c r="I57" s="522"/>
      <c r="J57" s="522"/>
      <c r="K57" s="517"/>
      <c r="L57" s="518"/>
      <c r="M57" s="520"/>
      <c r="N57" s="508"/>
    </row>
    <row r="58" spans="1:14" ht="26.4" hidden="1" x14ac:dyDescent="0.25">
      <c r="A58" s="494">
        <v>1</v>
      </c>
      <c r="B58" s="496" t="s">
        <v>166</v>
      </c>
      <c r="C58" s="509" t="s">
        <v>184</v>
      </c>
      <c r="D58" s="523" t="s">
        <v>185</v>
      </c>
      <c r="E58" s="145"/>
      <c r="F58" s="145"/>
      <c r="G58" s="366"/>
      <c r="H58" s="349">
        <f t="shared" si="0"/>
        <v>0</v>
      </c>
      <c r="I58" s="52"/>
      <c r="J58" s="52"/>
      <c r="K58" s="517"/>
      <c r="L58" s="518"/>
      <c r="M58" s="520"/>
      <c r="N58" s="508"/>
    </row>
    <row r="59" spans="1:14" ht="26.4" hidden="1" x14ac:dyDescent="0.25">
      <c r="A59" s="494">
        <v>1</v>
      </c>
      <c r="B59" s="496" t="s">
        <v>166</v>
      </c>
      <c r="C59" s="509" t="s">
        <v>186</v>
      </c>
      <c r="D59" s="523" t="s">
        <v>187</v>
      </c>
      <c r="E59" s="145"/>
      <c r="F59" s="145"/>
      <c r="G59" s="366"/>
      <c r="H59" s="349">
        <f t="shared" si="0"/>
        <v>0</v>
      </c>
      <c r="I59" s="52"/>
      <c r="J59" s="52"/>
      <c r="K59" s="517"/>
      <c r="L59" s="518"/>
      <c r="M59" s="520"/>
      <c r="N59" s="508"/>
    </row>
    <row r="60" spans="1:14" ht="26.4" hidden="1" x14ac:dyDescent="0.25">
      <c r="A60" s="494">
        <v>1</v>
      </c>
      <c r="B60" s="496" t="s">
        <v>166</v>
      </c>
      <c r="C60" s="509" t="s">
        <v>190</v>
      </c>
      <c r="D60" s="523" t="s">
        <v>798</v>
      </c>
      <c r="E60" s="145"/>
      <c r="F60" s="145"/>
      <c r="G60" s="366"/>
      <c r="H60" s="349">
        <f t="shared" si="0"/>
        <v>0</v>
      </c>
      <c r="I60" s="52"/>
      <c r="J60" s="52"/>
      <c r="K60" s="517"/>
      <c r="L60" s="518"/>
      <c r="M60" s="520"/>
      <c r="N60" s="508"/>
    </row>
    <row r="61" spans="1:14" ht="79.2" x14ac:dyDescent="0.25">
      <c r="A61" s="494">
        <v>1</v>
      </c>
      <c r="B61" s="496" t="s">
        <v>166</v>
      </c>
      <c r="C61" s="509" t="s">
        <v>194</v>
      </c>
      <c r="D61" s="521" t="s">
        <v>195</v>
      </c>
      <c r="E61" s="145"/>
      <c r="F61" s="145"/>
      <c r="G61" s="366">
        <v>2500000</v>
      </c>
      <c r="H61" s="349">
        <f t="shared" si="0"/>
        <v>2500000</v>
      </c>
      <c r="I61" s="522"/>
      <c r="J61" s="522"/>
      <c r="K61" s="517" t="s">
        <v>86</v>
      </c>
      <c r="L61" s="520" t="s">
        <v>1256</v>
      </c>
      <c r="M61" s="520"/>
      <c r="N61" s="508"/>
    </row>
    <row r="62" spans="1:14" ht="13.8" hidden="1" x14ac:dyDescent="0.25">
      <c r="A62" s="494">
        <v>1</v>
      </c>
      <c r="B62" s="496" t="s">
        <v>198</v>
      </c>
      <c r="C62" s="509" t="s">
        <v>199</v>
      </c>
      <c r="D62" s="521" t="s">
        <v>200</v>
      </c>
      <c r="E62" s="145"/>
      <c r="F62" s="145"/>
      <c r="G62" s="369"/>
      <c r="H62" s="349">
        <f t="shared" si="0"/>
        <v>0</v>
      </c>
      <c r="I62" s="522"/>
      <c r="J62" s="522"/>
      <c r="K62" s="517"/>
      <c r="L62" s="518"/>
      <c r="M62" s="520"/>
      <c r="N62" s="508"/>
    </row>
    <row r="63" spans="1:14" ht="13.8" hidden="1" x14ac:dyDescent="0.25">
      <c r="A63" s="494">
        <v>1</v>
      </c>
      <c r="B63" s="496" t="s">
        <v>198</v>
      </c>
      <c r="C63" s="509" t="s">
        <v>201</v>
      </c>
      <c r="D63" s="521" t="s">
        <v>202</v>
      </c>
      <c r="E63" s="145"/>
      <c r="F63" s="145"/>
      <c r="G63" s="366"/>
      <c r="H63" s="349">
        <f t="shared" si="0"/>
        <v>0</v>
      </c>
      <c r="I63" s="522"/>
      <c r="J63" s="522"/>
      <c r="K63" s="517"/>
      <c r="L63" s="518"/>
      <c r="M63" s="520"/>
      <c r="N63" s="508"/>
    </row>
    <row r="64" spans="1:14" ht="13.8" hidden="1" x14ac:dyDescent="0.25">
      <c r="A64" s="494">
        <v>1</v>
      </c>
      <c r="B64" s="496" t="s">
        <v>198</v>
      </c>
      <c r="C64" s="509" t="s">
        <v>203</v>
      </c>
      <c r="D64" s="521" t="s">
        <v>204</v>
      </c>
      <c r="E64" s="145"/>
      <c r="F64" s="145"/>
      <c r="G64" s="366"/>
      <c r="H64" s="349">
        <f t="shared" si="0"/>
        <v>0</v>
      </c>
      <c r="I64" s="522"/>
      <c r="J64" s="522"/>
      <c r="K64" s="517"/>
      <c r="L64" s="518"/>
      <c r="M64" s="520"/>
      <c r="N64" s="508"/>
    </row>
    <row r="65" spans="1:14" ht="13.8" x14ac:dyDescent="0.25">
      <c r="A65" s="494">
        <v>1</v>
      </c>
      <c r="B65" s="496" t="s">
        <v>198</v>
      </c>
      <c r="C65" s="509" t="s">
        <v>205</v>
      </c>
      <c r="D65" s="521" t="s">
        <v>206</v>
      </c>
      <c r="E65" s="145"/>
      <c r="F65" s="145"/>
      <c r="G65" s="366">
        <v>250000</v>
      </c>
      <c r="H65" s="349">
        <f t="shared" si="0"/>
        <v>250000</v>
      </c>
      <c r="I65" s="52"/>
      <c r="J65" s="52"/>
      <c r="K65" s="517" t="s">
        <v>86</v>
      </c>
      <c r="L65" s="526"/>
      <c r="M65" s="520"/>
      <c r="N65" s="508"/>
    </row>
    <row r="66" spans="1:14" ht="13.8" hidden="1" x14ac:dyDescent="0.25">
      <c r="A66" s="494">
        <v>1</v>
      </c>
      <c r="B66" s="496" t="s">
        <v>207</v>
      </c>
      <c r="C66" s="509" t="s">
        <v>208</v>
      </c>
      <c r="D66" s="521" t="s">
        <v>209</v>
      </c>
      <c r="E66" s="145"/>
      <c r="F66" s="145"/>
      <c r="G66" s="369"/>
      <c r="H66" s="349">
        <f t="shared" si="0"/>
        <v>0</v>
      </c>
      <c r="I66" s="522"/>
      <c r="J66" s="522"/>
      <c r="K66" s="517"/>
      <c r="L66" s="518"/>
      <c r="M66" s="520"/>
      <c r="N66" s="508"/>
    </row>
    <row r="67" spans="1:14" ht="13.8" hidden="1" x14ac:dyDescent="0.25">
      <c r="A67" s="494">
        <v>1</v>
      </c>
      <c r="B67" s="496" t="s">
        <v>207</v>
      </c>
      <c r="C67" s="509" t="s">
        <v>210</v>
      </c>
      <c r="D67" s="521" t="s">
        <v>211</v>
      </c>
      <c r="E67" s="145"/>
      <c r="F67" s="145"/>
      <c r="G67" s="369"/>
      <c r="H67" s="349">
        <f t="shared" si="0"/>
        <v>0</v>
      </c>
      <c r="I67" s="522"/>
      <c r="J67" s="522"/>
      <c r="K67" s="517"/>
      <c r="L67" s="518"/>
      <c r="M67" s="520"/>
      <c r="N67" s="508"/>
    </row>
    <row r="68" spans="1:14" ht="13.8" hidden="1" x14ac:dyDescent="0.25">
      <c r="A68" s="494">
        <v>1</v>
      </c>
      <c r="B68" s="496" t="s">
        <v>207</v>
      </c>
      <c r="C68" s="509" t="s">
        <v>212</v>
      </c>
      <c r="D68" s="521" t="s">
        <v>213</v>
      </c>
      <c r="E68" s="145"/>
      <c r="F68" s="145"/>
      <c r="G68" s="369"/>
      <c r="H68" s="349">
        <f t="shared" si="0"/>
        <v>0</v>
      </c>
      <c r="I68" s="522"/>
      <c r="J68" s="522"/>
      <c r="K68" s="517"/>
      <c r="L68" s="518"/>
      <c r="M68" s="520"/>
      <c r="N68" s="508"/>
    </row>
    <row r="69" spans="1:14" ht="13.8" hidden="1" x14ac:dyDescent="0.25">
      <c r="A69" s="494">
        <v>1</v>
      </c>
      <c r="B69" s="496" t="s">
        <v>207</v>
      </c>
      <c r="C69" s="509" t="s">
        <v>214</v>
      </c>
      <c r="D69" s="521" t="s">
        <v>215</v>
      </c>
      <c r="E69" s="145"/>
      <c r="F69" s="145"/>
      <c r="G69" s="369"/>
      <c r="H69" s="349">
        <f t="shared" si="0"/>
        <v>0</v>
      </c>
      <c r="I69" s="522"/>
      <c r="J69" s="522"/>
      <c r="K69" s="517"/>
      <c r="L69" s="518"/>
      <c r="M69" s="520"/>
      <c r="N69" s="508"/>
    </row>
    <row r="70" spans="1:14" ht="13.8" hidden="1" x14ac:dyDescent="0.25">
      <c r="A70" s="494">
        <v>1</v>
      </c>
      <c r="B70" s="496" t="s">
        <v>207</v>
      </c>
      <c r="C70" s="509" t="s">
        <v>216</v>
      </c>
      <c r="D70" s="521" t="s">
        <v>217</v>
      </c>
      <c r="E70" s="145"/>
      <c r="F70" s="145"/>
      <c r="G70" s="366"/>
      <c r="H70" s="349">
        <f t="shared" si="0"/>
        <v>0</v>
      </c>
      <c r="I70" s="52"/>
      <c r="J70" s="52"/>
      <c r="K70" s="517"/>
      <c r="L70" s="518"/>
      <c r="M70" s="520"/>
      <c r="N70" s="508"/>
    </row>
    <row r="71" spans="1:14" ht="13.8" hidden="1" x14ac:dyDescent="0.25">
      <c r="B71" s="496" t="s">
        <v>207</v>
      </c>
      <c r="C71" s="509" t="s">
        <v>218</v>
      </c>
      <c r="D71" s="521" t="s">
        <v>219</v>
      </c>
      <c r="E71" s="145"/>
      <c r="F71" s="145"/>
      <c r="G71" s="366"/>
      <c r="H71" s="349">
        <f t="shared" ref="H71:H134" si="1">+E71+F71+G71</f>
        <v>0</v>
      </c>
      <c r="I71" s="522"/>
      <c r="J71" s="522"/>
      <c r="K71" s="517"/>
      <c r="L71" s="518"/>
      <c r="M71" s="520"/>
      <c r="N71" s="508"/>
    </row>
    <row r="72" spans="1:14" ht="13.8" x14ac:dyDescent="0.25">
      <c r="A72" s="494">
        <v>2</v>
      </c>
      <c r="B72" s="494" t="s">
        <v>220</v>
      </c>
      <c r="C72" s="509" t="s">
        <v>221</v>
      </c>
      <c r="D72" s="521" t="s">
        <v>222</v>
      </c>
      <c r="E72" s="145"/>
      <c r="F72" s="145"/>
      <c r="G72" s="366">
        <v>6000000</v>
      </c>
      <c r="H72" s="349">
        <f t="shared" si="1"/>
        <v>6000000</v>
      </c>
      <c r="I72" s="52"/>
      <c r="J72" s="52"/>
      <c r="K72" s="517"/>
      <c r="L72" s="518"/>
      <c r="M72" s="520"/>
      <c r="N72" s="508"/>
    </row>
    <row r="73" spans="1:14" ht="13.8" hidden="1" x14ac:dyDescent="0.25">
      <c r="A73" s="494">
        <v>2</v>
      </c>
      <c r="B73" s="494" t="s">
        <v>220</v>
      </c>
      <c r="C73" s="509" t="s">
        <v>223</v>
      </c>
      <c r="D73" s="521" t="s">
        <v>224</v>
      </c>
      <c r="E73" s="145"/>
      <c r="F73" s="145"/>
      <c r="G73" s="366"/>
      <c r="H73" s="349">
        <f t="shared" si="1"/>
        <v>0</v>
      </c>
      <c r="I73" s="522"/>
      <c r="J73" s="522"/>
      <c r="K73" s="517"/>
      <c r="L73" s="518"/>
      <c r="M73" s="520"/>
      <c r="N73" s="508"/>
    </row>
    <row r="74" spans="1:14" ht="13.8" hidden="1" x14ac:dyDescent="0.25">
      <c r="A74" s="494">
        <v>2</v>
      </c>
      <c r="B74" s="494" t="s">
        <v>220</v>
      </c>
      <c r="C74" s="509" t="s">
        <v>225</v>
      </c>
      <c r="D74" s="521" t="s">
        <v>226</v>
      </c>
      <c r="E74" s="145"/>
      <c r="F74" s="145"/>
      <c r="G74" s="366"/>
      <c r="H74" s="349">
        <f t="shared" si="1"/>
        <v>0</v>
      </c>
      <c r="I74" s="522"/>
      <c r="J74" s="522"/>
      <c r="K74" s="517"/>
      <c r="L74" s="518"/>
      <c r="M74" s="520"/>
      <c r="N74" s="508"/>
    </row>
    <row r="75" spans="1:14" ht="13.8" x14ac:dyDescent="0.25">
      <c r="A75" s="494">
        <v>2</v>
      </c>
      <c r="B75" s="494" t="s">
        <v>220</v>
      </c>
      <c r="C75" s="509" t="s">
        <v>227</v>
      </c>
      <c r="D75" s="521" t="s">
        <v>228</v>
      </c>
      <c r="E75" s="145"/>
      <c r="F75" s="145"/>
      <c r="G75" s="481">
        <v>500000</v>
      </c>
      <c r="H75" s="349">
        <f t="shared" si="1"/>
        <v>500000</v>
      </c>
      <c r="I75" s="522"/>
      <c r="J75" s="522"/>
      <c r="K75" s="517"/>
      <c r="L75" s="518"/>
      <c r="M75" s="520"/>
      <c r="N75" s="508"/>
    </row>
    <row r="76" spans="1:14" ht="13.8" hidden="1" x14ac:dyDescent="0.25">
      <c r="A76" s="494">
        <v>2</v>
      </c>
      <c r="B76" s="494" t="s">
        <v>220</v>
      </c>
      <c r="C76" s="509" t="s">
        <v>229</v>
      </c>
      <c r="D76" s="521" t="s">
        <v>230</v>
      </c>
      <c r="E76" s="145"/>
      <c r="F76" s="145"/>
      <c r="G76" s="366"/>
      <c r="H76" s="349">
        <f t="shared" si="1"/>
        <v>0</v>
      </c>
      <c r="I76" s="52"/>
      <c r="J76" s="52"/>
      <c r="K76" s="517"/>
      <c r="L76" s="518"/>
      <c r="M76" s="520"/>
      <c r="N76" s="508"/>
    </row>
    <row r="77" spans="1:14" ht="13.8" hidden="1" x14ac:dyDescent="0.25">
      <c r="A77" s="494">
        <v>2</v>
      </c>
      <c r="B77" s="494" t="s">
        <v>231</v>
      </c>
      <c r="C77" s="509" t="s">
        <v>232</v>
      </c>
      <c r="D77" s="521" t="s">
        <v>233</v>
      </c>
      <c r="E77" s="145"/>
      <c r="F77" s="145"/>
      <c r="G77" s="369"/>
      <c r="H77" s="349">
        <f t="shared" si="1"/>
        <v>0</v>
      </c>
      <c r="I77" s="522"/>
      <c r="J77" s="522"/>
      <c r="K77" s="517"/>
      <c r="L77" s="518"/>
      <c r="M77" s="520"/>
      <c r="N77" s="508"/>
    </row>
    <row r="78" spans="1:14" ht="13.8" hidden="1" x14ac:dyDescent="0.25">
      <c r="A78" s="494">
        <v>2</v>
      </c>
      <c r="B78" s="494" t="s">
        <v>231</v>
      </c>
      <c r="C78" s="509" t="s">
        <v>234</v>
      </c>
      <c r="D78" s="521" t="s">
        <v>235</v>
      </c>
      <c r="E78" s="145"/>
      <c r="F78" s="145"/>
      <c r="G78" s="366"/>
      <c r="H78" s="349">
        <f t="shared" si="1"/>
        <v>0</v>
      </c>
      <c r="I78" s="522"/>
      <c r="J78" s="522"/>
      <c r="K78" s="517"/>
      <c r="L78" s="518"/>
      <c r="M78" s="520"/>
      <c r="N78" s="508"/>
    </row>
    <row r="79" spans="1:14" ht="13.8" hidden="1" x14ac:dyDescent="0.25">
      <c r="A79" s="494">
        <v>2</v>
      </c>
      <c r="B79" s="494" t="s">
        <v>231</v>
      </c>
      <c r="C79" s="509" t="s">
        <v>238</v>
      </c>
      <c r="D79" s="521" t="s">
        <v>239</v>
      </c>
      <c r="E79" s="145"/>
      <c r="F79" s="145"/>
      <c r="G79" s="366"/>
      <c r="H79" s="349">
        <f t="shared" si="1"/>
        <v>0</v>
      </c>
      <c r="I79" s="522"/>
      <c r="J79" s="522"/>
      <c r="K79" s="517"/>
      <c r="L79" s="518"/>
      <c r="M79" s="520"/>
      <c r="N79" s="508"/>
    </row>
    <row r="80" spans="1:14" ht="13.8" hidden="1" x14ac:dyDescent="0.25">
      <c r="A80" s="494">
        <v>2</v>
      </c>
      <c r="B80" s="494" t="s">
        <v>231</v>
      </c>
      <c r="C80" s="509" t="s">
        <v>241</v>
      </c>
      <c r="D80" s="521" t="s">
        <v>242</v>
      </c>
      <c r="E80" s="145"/>
      <c r="F80" s="145"/>
      <c r="G80" s="369"/>
      <c r="H80" s="349">
        <f t="shared" si="1"/>
        <v>0</v>
      </c>
      <c r="I80" s="522"/>
      <c r="J80" s="522"/>
      <c r="K80" s="517"/>
      <c r="L80" s="518"/>
      <c r="M80" s="520"/>
      <c r="N80" s="508"/>
    </row>
    <row r="81" spans="1:14" ht="13.8" hidden="1" x14ac:dyDescent="0.25">
      <c r="A81" s="494">
        <v>2</v>
      </c>
      <c r="B81" s="494" t="s">
        <v>243</v>
      </c>
      <c r="C81" s="509" t="s">
        <v>244</v>
      </c>
      <c r="D81" s="521" t="s">
        <v>245</v>
      </c>
      <c r="E81" s="145"/>
      <c r="F81" s="145"/>
      <c r="G81" s="366"/>
      <c r="H81" s="349">
        <f t="shared" si="1"/>
        <v>0</v>
      </c>
      <c r="I81" s="62"/>
      <c r="J81" s="62"/>
      <c r="K81" s="517"/>
      <c r="L81" s="518"/>
      <c r="M81" s="520"/>
      <c r="N81" s="508"/>
    </row>
    <row r="82" spans="1:14" ht="13.8" hidden="1" x14ac:dyDescent="0.25">
      <c r="A82" s="494">
        <v>2</v>
      </c>
      <c r="B82" s="494" t="s">
        <v>243</v>
      </c>
      <c r="C82" s="509" t="s">
        <v>246</v>
      </c>
      <c r="D82" s="521" t="s">
        <v>247</v>
      </c>
      <c r="E82" s="145"/>
      <c r="F82" s="145"/>
      <c r="G82" s="366"/>
      <c r="H82" s="349">
        <f t="shared" si="1"/>
        <v>0</v>
      </c>
      <c r="I82" s="62"/>
      <c r="J82" s="62"/>
      <c r="K82" s="517"/>
      <c r="L82" s="518"/>
      <c r="M82" s="520"/>
      <c r="N82" s="508"/>
    </row>
    <row r="83" spans="1:14" ht="13.8" hidden="1" x14ac:dyDescent="0.25">
      <c r="A83" s="494">
        <v>2</v>
      </c>
      <c r="B83" s="494" t="s">
        <v>243</v>
      </c>
      <c r="C83" s="509" t="s">
        <v>248</v>
      </c>
      <c r="D83" s="521" t="s">
        <v>249</v>
      </c>
      <c r="E83" s="145"/>
      <c r="F83" s="145"/>
      <c r="G83" s="366"/>
      <c r="H83" s="349">
        <f t="shared" si="1"/>
        <v>0</v>
      </c>
      <c r="I83" s="62"/>
      <c r="J83" s="62"/>
      <c r="K83" s="517"/>
      <c r="L83" s="518"/>
      <c r="M83" s="520"/>
      <c r="N83" s="508"/>
    </row>
    <row r="84" spans="1:14" ht="26.4" hidden="1" x14ac:dyDescent="0.25">
      <c r="A84" s="494">
        <v>2</v>
      </c>
      <c r="B84" s="494" t="s">
        <v>243</v>
      </c>
      <c r="C84" s="509" t="s">
        <v>250</v>
      </c>
      <c r="D84" s="523" t="s">
        <v>251</v>
      </c>
      <c r="E84" s="145"/>
      <c r="F84" s="145"/>
      <c r="G84" s="366"/>
      <c r="H84" s="349">
        <f t="shared" si="1"/>
        <v>0</v>
      </c>
      <c r="I84" s="62"/>
      <c r="J84" s="62"/>
      <c r="K84" s="517"/>
      <c r="L84" s="518"/>
      <c r="M84" s="520"/>
      <c r="N84" s="508"/>
    </row>
    <row r="85" spans="1:14" ht="13.8" hidden="1" x14ac:dyDescent="0.25">
      <c r="A85" s="494">
        <v>2</v>
      </c>
      <c r="B85" s="494" t="s">
        <v>243</v>
      </c>
      <c r="C85" s="509" t="s">
        <v>253</v>
      </c>
      <c r="D85" s="523" t="s">
        <v>254</v>
      </c>
      <c r="E85" s="145"/>
      <c r="F85" s="145"/>
      <c r="G85" s="366"/>
      <c r="H85" s="349">
        <f t="shared" si="1"/>
        <v>0</v>
      </c>
      <c r="I85" s="62"/>
      <c r="J85" s="62"/>
      <c r="K85" s="517"/>
      <c r="L85" s="518"/>
      <c r="M85" s="520"/>
      <c r="N85" s="508"/>
    </row>
    <row r="86" spans="1:14" ht="13.8" hidden="1" x14ac:dyDescent="0.25">
      <c r="A86" s="494">
        <v>2</v>
      </c>
      <c r="B86" s="494" t="s">
        <v>243</v>
      </c>
      <c r="C86" s="509" t="s">
        <v>255</v>
      </c>
      <c r="D86" s="523" t="s">
        <v>256</v>
      </c>
      <c r="E86" s="145"/>
      <c r="F86" s="145"/>
      <c r="G86" s="366"/>
      <c r="H86" s="349">
        <f t="shared" si="1"/>
        <v>0</v>
      </c>
      <c r="I86" s="62"/>
      <c r="J86" s="62"/>
      <c r="K86" s="517"/>
      <c r="L86" s="518"/>
      <c r="M86" s="520"/>
      <c r="N86" s="508"/>
    </row>
    <row r="87" spans="1:14" ht="26.4" hidden="1" x14ac:dyDescent="0.25">
      <c r="A87" s="494">
        <v>2</v>
      </c>
      <c r="B87" s="494" t="s">
        <v>243</v>
      </c>
      <c r="C87" s="509" t="s">
        <v>257</v>
      </c>
      <c r="D87" s="523" t="s">
        <v>258</v>
      </c>
      <c r="E87" s="145"/>
      <c r="F87" s="145"/>
      <c r="G87" s="366"/>
      <c r="H87" s="349">
        <f t="shared" si="1"/>
        <v>0</v>
      </c>
      <c r="I87" s="62"/>
      <c r="J87" s="62"/>
      <c r="K87" s="517"/>
      <c r="L87" s="518"/>
      <c r="M87" s="520"/>
      <c r="N87" s="508"/>
    </row>
    <row r="88" spans="1:14" ht="13.8" hidden="1" x14ac:dyDescent="0.25">
      <c r="A88" s="494">
        <v>2</v>
      </c>
      <c r="B88" s="494" t="s">
        <v>259</v>
      </c>
      <c r="C88" s="509" t="s">
        <v>260</v>
      </c>
      <c r="D88" s="521" t="s">
        <v>261</v>
      </c>
      <c r="E88" s="145"/>
      <c r="F88" s="145"/>
      <c r="G88" s="366"/>
      <c r="H88" s="349">
        <f t="shared" si="1"/>
        <v>0</v>
      </c>
      <c r="I88" s="52"/>
      <c r="J88" s="52"/>
      <c r="K88" s="517"/>
      <c r="L88" s="518"/>
      <c r="M88" s="520"/>
      <c r="N88" s="508"/>
    </row>
    <row r="89" spans="1:14" ht="13.8" hidden="1" x14ac:dyDescent="0.25">
      <c r="A89" s="494">
        <v>2</v>
      </c>
      <c r="B89" s="494" t="s">
        <v>259</v>
      </c>
      <c r="C89" s="509" t="s">
        <v>263</v>
      </c>
      <c r="D89" s="521" t="s">
        <v>264</v>
      </c>
      <c r="E89" s="145"/>
      <c r="F89" s="145"/>
      <c r="G89" s="366"/>
      <c r="H89" s="349">
        <f t="shared" si="1"/>
        <v>0</v>
      </c>
      <c r="I89" s="522"/>
      <c r="J89" s="522"/>
      <c r="K89" s="517"/>
      <c r="L89" s="518"/>
      <c r="M89" s="520"/>
      <c r="N89" s="508"/>
    </row>
    <row r="90" spans="1:14" ht="13.8" hidden="1" x14ac:dyDescent="0.25">
      <c r="A90" s="494">
        <v>2</v>
      </c>
      <c r="B90" s="494" t="s">
        <v>267</v>
      </c>
      <c r="C90" s="509" t="s">
        <v>268</v>
      </c>
      <c r="D90" s="521" t="s">
        <v>269</v>
      </c>
      <c r="E90" s="145"/>
      <c r="F90" s="145"/>
      <c r="G90" s="369"/>
      <c r="H90" s="349">
        <f t="shared" si="1"/>
        <v>0</v>
      </c>
      <c r="I90" s="62"/>
      <c r="J90" s="62"/>
      <c r="K90" s="517"/>
      <c r="L90" s="518"/>
      <c r="M90" s="520"/>
      <c r="N90" s="508"/>
    </row>
    <row r="91" spans="1:14" ht="13.8" hidden="1" x14ac:dyDescent="0.25">
      <c r="A91" s="494">
        <v>2</v>
      </c>
      <c r="B91" s="494" t="s">
        <v>267</v>
      </c>
      <c r="C91" s="509" t="s">
        <v>270</v>
      </c>
      <c r="D91" s="521" t="s">
        <v>271</v>
      </c>
      <c r="E91" s="145"/>
      <c r="F91" s="145"/>
      <c r="G91" s="369"/>
      <c r="H91" s="349">
        <f t="shared" si="1"/>
        <v>0</v>
      </c>
      <c r="I91" s="62"/>
      <c r="J91" s="62"/>
      <c r="K91" s="517"/>
      <c r="L91" s="518"/>
      <c r="M91" s="520"/>
      <c r="N91" s="508"/>
    </row>
    <row r="92" spans="1:14" ht="13.8" hidden="1" x14ac:dyDescent="0.25">
      <c r="A92" s="494">
        <v>2</v>
      </c>
      <c r="B92" s="494" t="s">
        <v>267</v>
      </c>
      <c r="C92" s="509" t="s">
        <v>272</v>
      </c>
      <c r="D92" s="521" t="s">
        <v>273</v>
      </c>
      <c r="E92" s="145"/>
      <c r="F92" s="145"/>
      <c r="G92" s="369"/>
      <c r="H92" s="349">
        <f t="shared" si="1"/>
        <v>0</v>
      </c>
      <c r="I92" s="62"/>
      <c r="J92" s="62"/>
      <c r="K92" s="517"/>
      <c r="L92" s="518"/>
      <c r="M92" s="520"/>
      <c r="N92" s="508"/>
    </row>
    <row r="93" spans="1:14" ht="13.8" hidden="1" x14ac:dyDescent="0.25">
      <c r="A93" s="494">
        <v>2</v>
      </c>
      <c r="B93" s="494" t="s">
        <v>267</v>
      </c>
      <c r="C93" s="509" t="s">
        <v>274</v>
      </c>
      <c r="D93" s="521" t="s">
        <v>275</v>
      </c>
      <c r="E93" s="145"/>
      <c r="F93" s="145"/>
      <c r="G93" s="369"/>
      <c r="H93" s="349">
        <f t="shared" si="1"/>
        <v>0</v>
      </c>
      <c r="I93" s="62"/>
      <c r="J93" s="62"/>
      <c r="K93" s="517"/>
      <c r="L93" s="518"/>
      <c r="M93" s="520"/>
      <c r="N93" s="508"/>
    </row>
    <row r="94" spans="1:14" ht="13.8" x14ac:dyDescent="0.25">
      <c r="A94" s="494">
        <v>2</v>
      </c>
      <c r="B94" s="494" t="s">
        <v>276</v>
      </c>
      <c r="C94" s="509" t="s">
        <v>277</v>
      </c>
      <c r="D94" s="521" t="s">
        <v>278</v>
      </c>
      <c r="E94" s="145"/>
      <c r="F94" s="145"/>
      <c r="G94" s="481">
        <v>500000</v>
      </c>
      <c r="H94" s="349">
        <f t="shared" si="1"/>
        <v>500000</v>
      </c>
      <c r="I94" s="522"/>
      <c r="J94" s="522"/>
      <c r="K94" s="517"/>
      <c r="L94" s="518"/>
      <c r="M94" s="520"/>
      <c r="N94" s="508"/>
    </row>
    <row r="95" spans="1:14" ht="26.4" hidden="1" x14ac:dyDescent="0.25">
      <c r="A95" s="494">
        <v>2</v>
      </c>
      <c r="B95" s="494" t="s">
        <v>276</v>
      </c>
      <c r="C95" s="509" t="s">
        <v>281</v>
      </c>
      <c r="D95" s="523" t="s">
        <v>282</v>
      </c>
      <c r="E95" s="145"/>
      <c r="F95" s="145"/>
      <c r="G95" s="366"/>
      <c r="H95" s="349">
        <f t="shared" si="1"/>
        <v>0</v>
      </c>
      <c r="I95" s="522"/>
      <c r="J95" s="522"/>
      <c r="K95" s="517"/>
      <c r="L95" s="518"/>
      <c r="M95" s="520"/>
      <c r="N95" s="508"/>
    </row>
    <row r="96" spans="1:14" ht="13.8" x14ac:dyDescent="0.25">
      <c r="A96" s="494">
        <v>2</v>
      </c>
      <c r="B96" s="494" t="s">
        <v>276</v>
      </c>
      <c r="C96" s="509" t="s">
        <v>283</v>
      </c>
      <c r="D96" s="521" t="s">
        <v>284</v>
      </c>
      <c r="E96" s="145"/>
      <c r="F96" s="145"/>
      <c r="G96" s="481">
        <v>500000</v>
      </c>
      <c r="H96" s="349">
        <f t="shared" si="1"/>
        <v>500000</v>
      </c>
      <c r="I96" s="522"/>
      <c r="J96" s="522"/>
      <c r="K96" s="517"/>
      <c r="L96" s="518"/>
      <c r="M96" s="520"/>
      <c r="N96" s="508"/>
    </row>
    <row r="97" spans="1:14" ht="13.8" hidden="1" x14ac:dyDescent="0.25">
      <c r="A97" s="494">
        <v>2</v>
      </c>
      <c r="B97" s="494" t="s">
        <v>276</v>
      </c>
      <c r="C97" s="509" t="s">
        <v>287</v>
      </c>
      <c r="D97" s="521" t="s">
        <v>288</v>
      </c>
      <c r="E97" s="145"/>
      <c r="F97" s="145"/>
      <c r="G97" s="366"/>
      <c r="H97" s="349">
        <f t="shared" si="1"/>
        <v>0</v>
      </c>
      <c r="I97" s="522"/>
      <c r="J97" s="522"/>
      <c r="K97" s="517"/>
      <c r="L97" s="518"/>
      <c r="M97" s="520"/>
      <c r="N97" s="508"/>
    </row>
    <row r="98" spans="1:14" ht="13.8" x14ac:dyDescent="0.25">
      <c r="A98" s="494">
        <v>2</v>
      </c>
      <c r="B98" s="494" t="s">
        <v>276</v>
      </c>
      <c r="C98" s="509" t="s">
        <v>289</v>
      </c>
      <c r="D98" s="521" t="s">
        <v>290</v>
      </c>
      <c r="E98" s="145"/>
      <c r="F98" s="145"/>
      <c r="G98" s="481">
        <v>3700000</v>
      </c>
      <c r="H98" s="349">
        <f t="shared" si="1"/>
        <v>3700000</v>
      </c>
      <c r="I98" s="522"/>
      <c r="J98" s="522"/>
      <c r="K98" s="517"/>
      <c r="L98" s="518"/>
      <c r="M98" s="520"/>
      <c r="N98" s="508"/>
    </row>
    <row r="99" spans="1:14" ht="13.8" hidden="1" x14ac:dyDescent="0.25">
      <c r="A99" s="494">
        <v>2</v>
      </c>
      <c r="B99" s="494" t="s">
        <v>276</v>
      </c>
      <c r="C99" s="509" t="s">
        <v>293</v>
      </c>
      <c r="D99" s="521" t="s">
        <v>294</v>
      </c>
      <c r="E99" s="145"/>
      <c r="F99" s="145"/>
      <c r="G99" s="366"/>
      <c r="H99" s="349">
        <f t="shared" si="1"/>
        <v>0</v>
      </c>
      <c r="I99" s="52"/>
      <c r="J99" s="52"/>
      <c r="K99" s="517"/>
      <c r="L99" s="518"/>
      <c r="M99" s="520"/>
      <c r="N99" s="508"/>
    </row>
    <row r="100" spans="1:14" ht="13.8" hidden="1" x14ac:dyDescent="0.25">
      <c r="A100" s="494">
        <v>2</v>
      </c>
      <c r="B100" s="494" t="s">
        <v>276</v>
      </c>
      <c r="C100" s="509" t="s">
        <v>295</v>
      </c>
      <c r="D100" s="521" t="s">
        <v>296</v>
      </c>
      <c r="E100" s="145"/>
      <c r="F100" s="145"/>
      <c r="G100" s="366"/>
      <c r="H100" s="349">
        <f t="shared" si="1"/>
        <v>0</v>
      </c>
      <c r="I100" s="522"/>
      <c r="J100" s="522"/>
      <c r="K100" s="517"/>
      <c r="L100" s="518"/>
      <c r="M100" s="520"/>
      <c r="N100" s="508"/>
    </row>
    <row r="101" spans="1:14" ht="13.8" hidden="1" x14ac:dyDescent="0.25">
      <c r="A101" s="494">
        <v>2</v>
      </c>
      <c r="B101" s="494" t="s">
        <v>276</v>
      </c>
      <c r="C101" s="509" t="s">
        <v>298</v>
      </c>
      <c r="D101" s="521" t="s">
        <v>299</v>
      </c>
      <c r="E101" s="145"/>
      <c r="F101" s="145"/>
      <c r="G101" s="366"/>
      <c r="H101" s="349">
        <f t="shared" si="1"/>
        <v>0</v>
      </c>
      <c r="I101" s="522"/>
      <c r="J101" s="522"/>
      <c r="K101" s="517"/>
      <c r="L101" s="518"/>
      <c r="M101" s="520"/>
      <c r="N101" s="508"/>
    </row>
    <row r="102" spans="1:14" ht="13.8" hidden="1" x14ac:dyDescent="0.25">
      <c r="A102" s="494">
        <v>3</v>
      </c>
      <c r="B102" s="494" t="s">
        <v>300</v>
      </c>
      <c r="C102" s="509" t="s">
        <v>301</v>
      </c>
      <c r="D102" s="521" t="s">
        <v>302</v>
      </c>
      <c r="E102" s="527"/>
      <c r="F102" s="527"/>
      <c r="G102" s="369"/>
      <c r="H102" s="349">
        <f t="shared" si="1"/>
        <v>0</v>
      </c>
      <c r="I102" s="522"/>
      <c r="J102" s="522"/>
      <c r="K102" s="517"/>
      <c r="L102" s="518"/>
      <c r="M102" s="520"/>
      <c r="N102" s="508"/>
    </row>
    <row r="103" spans="1:14" ht="13.8" hidden="1" x14ac:dyDescent="0.25">
      <c r="A103" s="494">
        <v>3</v>
      </c>
      <c r="B103" s="494" t="s">
        <v>300</v>
      </c>
      <c r="C103" s="509" t="s">
        <v>303</v>
      </c>
      <c r="D103" s="521" t="s">
        <v>304</v>
      </c>
      <c r="E103" s="527"/>
      <c r="F103" s="527"/>
      <c r="G103" s="369"/>
      <c r="H103" s="349">
        <f t="shared" si="1"/>
        <v>0</v>
      </c>
      <c r="I103" s="522"/>
      <c r="J103" s="522"/>
      <c r="K103" s="517"/>
      <c r="L103" s="518"/>
      <c r="M103" s="520"/>
      <c r="N103" s="508"/>
    </row>
    <row r="104" spans="1:14" ht="13.8" hidden="1" x14ac:dyDescent="0.25">
      <c r="A104" s="494">
        <v>3</v>
      </c>
      <c r="B104" s="494" t="s">
        <v>300</v>
      </c>
      <c r="C104" s="509" t="s">
        <v>305</v>
      </c>
      <c r="D104" s="521" t="s">
        <v>306</v>
      </c>
      <c r="E104" s="527"/>
      <c r="F104" s="527"/>
      <c r="G104" s="369"/>
      <c r="H104" s="349">
        <f t="shared" si="1"/>
        <v>0</v>
      </c>
      <c r="I104" s="522"/>
      <c r="J104" s="522"/>
      <c r="K104" s="517"/>
      <c r="L104" s="518"/>
      <c r="M104" s="520"/>
      <c r="N104" s="508"/>
    </row>
    <row r="105" spans="1:14" ht="13.8" hidden="1" x14ac:dyDescent="0.25">
      <c r="A105" s="494">
        <v>3</v>
      </c>
      <c r="B105" s="494" t="s">
        <v>300</v>
      </c>
      <c r="C105" s="509" t="s">
        <v>307</v>
      </c>
      <c r="D105" s="521" t="s">
        <v>308</v>
      </c>
      <c r="E105" s="527"/>
      <c r="F105" s="527"/>
      <c r="G105" s="369"/>
      <c r="H105" s="349">
        <f t="shared" si="1"/>
        <v>0</v>
      </c>
      <c r="I105" s="522"/>
      <c r="J105" s="522"/>
      <c r="K105" s="517"/>
      <c r="L105" s="518"/>
      <c r="M105" s="520"/>
      <c r="N105" s="508"/>
    </row>
    <row r="106" spans="1:14" ht="13.8" hidden="1" x14ac:dyDescent="0.25">
      <c r="A106" s="494">
        <v>3</v>
      </c>
      <c r="B106" s="494" t="s">
        <v>309</v>
      </c>
      <c r="C106" s="509" t="s">
        <v>310</v>
      </c>
      <c r="D106" s="521" t="s">
        <v>311</v>
      </c>
      <c r="E106" s="527"/>
      <c r="F106" s="527"/>
      <c r="G106" s="369"/>
      <c r="H106" s="349">
        <f t="shared" si="1"/>
        <v>0</v>
      </c>
      <c r="I106" s="522"/>
      <c r="J106" s="522"/>
      <c r="K106" s="517"/>
      <c r="L106" s="518"/>
      <c r="M106" s="520"/>
      <c r="N106" s="508"/>
    </row>
    <row r="107" spans="1:14" ht="13.8" hidden="1" x14ac:dyDescent="0.25">
      <c r="A107" s="494">
        <v>3</v>
      </c>
      <c r="B107" s="494" t="s">
        <v>309</v>
      </c>
      <c r="C107" s="509" t="s">
        <v>312</v>
      </c>
      <c r="D107" s="521" t="s">
        <v>313</v>
      </c>
      <c r="E107" s="527"/>
      <c r="F107" s="527"/>
      <c r="G107" s="369"/>
      <c r="H107" s="349">
        <f t="shared" si="1"/>
        <v>0</v>
      </c>
      <c r="I107" s="522"/>
      <c r="J107" s="522"/>
      <c r="K107" s="517"/>
      <c r="L107" s="518"/>
      <c r="M107" s="520"/>
      <c r="N107" s="508"/>
    </row>
    <row r="108" spans="1:14" ht="13.8" hidden="1" x14ac:dyDescent="0.25">
      <c r="A108" s="494">
        <v>3</v>
      </c>
      <c r="B108" s="494" t="s">
        <v>309</v>
      </c>
      <c r="C108" s="509" t="s">
        <v>314</v>
      </c>
      <c r="D108" s="521" t="s">
        <v>315</v>
      </c>
      <c r="E108" s="527"/>
      <c r="F108" s="527"/>
      <c r="G108" s="369"/>
      <c r="H108" s="349">
        <f t="shared" si="1"/>
        <v>0</v>
      </c>
      <c r="I108" s="522"/>
      <c r="J108" s="522"/>
      <c r="K108" s="517"/>
      <c r="L108" s="518"/>
      <c r="M108" s="520"/>
      <c r="N108" s="508"/>
    </row>
    <row r="109" spans="1:14" ht="13.8" hidden="1" x14ac:dyDescent="0.25">
      <c r="A109" s="494">
        <v>3</v>
      </c>
      <c r="B109" s="494" t="s">
        <v>309</v>
      </c>
      <c r="C109" s="509" t="s">
        <v>316</v>
      </c>
      <c r="D109" s="521" t="s">
        <v>317</v>
      </c>
      <c r="E109" s="527"/>
      <c r="F109" s="527"/>
      <c r="G109" s="369"/>
      <c r="H109" s="349">
        <f t="shared" si="1"/>
        <v>0</v>
      </c>
      <c r="I109" s="522"/>
      <c r="J109" s="522"/>
      <c r="K109" s="517"/>
      <c r="L109" s="518"/>
      <c r="M109" s="520"/>
      <c r="N109" s="508"/>
    </row>
    <row r="110" spans="1:14" ht="13.8" hidden="1" x14ac:dyDescent="0.25">
      <c r="A110" s="494">
        <v>3</v>
      </c>
      <c r="B110" s="494" t="s">
        <v>309</v>
      </c>
      <c r="C110" s="509" t="s">
        <v>318</v>
      </c>
      <c r="D110" s="521" t="s">
        <v>319</v>
      </c>
      <c r="E110" s="527"/>
      <c r="F110" s="527"/>
      <c r="G110" s="369"/>
      <c r="H110" s="349">
        <f t="shared" si="1"/>
        <v>0</v>
      </c>
      <c r="I110" s="522"/>
      <c r="J110" s="522"/>
      <c r="K110" s="517"/>
      <c r="L110" s="518"/>
      <c r="M110" s="520"/>
      <c r="N110" s="508"/>
    </row>
    <row r="111" spans="1:14" ht="13.8" hidden="1" x14ac:dyDescent="0.25">
      <c r="A111" s="494">
        <v>3</v>
      </c>
      <c r="B111" s="494" t="s">
        <v>309</v>
      </c>
      <c r="C111" s="509" t="s">
        <v>320</v>
      </c>
      <c r="D111" s="521" t="s">
        <v>321</v>
      </c>
      <c r="E111" s="527"/>
      <c r="F111" s="527"/>
      <c r="G111" s="369"/>
      <c r="H111" s="349">
        <f t="shared" si="1"/>
        <v>0</v>
      </c>
      <c r="I111" s="522"/>
      <c r="J111" s="522"/>
      <c r="K111" s="517"/>
      <c r="L111" s="518"/>
      <c r="M111" s="520"/>
      <c r="N111" s="508"/>
    </row>
    <row r="112" spans="1:14" ht="13.8" hidden="1" x14ac:dyDescent="0.25">
      <c r="A112" s="494">
        <v>3</v>
      </c>
      <c r="B112" s="494" t="s">
        <v>309</v>
      </c>
      <c r="C112" s="509" t="s">
        <v>322</v>
      </c>
      <c r="D112" s="521" t="s">
        <v>323</v>
      </c>
      <c r="E112" s="527"/>
      <c r="F112" s="527"/>
      <c r="G112" s="369"/>
      <c r="H112" s="349">
        <f t="shared" si="1"/>
        <v>0</v>
      </c>
      <c r="I112" s="522"/>
      <c r="J112" s="522"/>
      <c r="K112" s="517"/>
      <c r="L112" s="518"/>
      <c r="M112" s="520"/>
      <c r="N112" s="508"/>
    </row>
    <row r="113" spans="1:14" ht="13.8" hidden="1" x14ac:dyDescent="0.25">
      <c r="A113" s="494">
        <v>3</v>
      </c>
      <c r="B113" s="494" t="s">
        <v>309</v>
      </c>
      <c r="C113" s="509" t="s">
        <v>324</v>
      </c>
      <c r="D113" s="521" t="s">
        <v>325</v>
      </c>
      <c r="E113" s="527"/>
      <c r="F113" s="527"/>
      <c r="G113" s="369"/>
      <c r="H113" s="349">
        <f t="shared" si="1"/>
        <v>0</v>
      </c>
      <c r="I113" s="522"/>
      <c r="J113" s="522"/>
      <c r="K113" s="517"/>
      <c r="L113" s="518"/>
      <c r="M113" s="520"/>
      <c r="N113" s="508"/>
    </row>
    <row r="114" spans="1:14" ht="13.8" hidden="1" x14ac:dyDescent="0.25">
      <c r="A114" s="494">
        <v>3</v>
      </c>
      <c r="B114" s="494" t="s">
        <v>326</v>
      </c>
      <c r="C114" s="509" t="s">
        <v>327</v>
      </c>
      <c r="D114" s="521" t="s">
        <v>328</v>
      </c>
      <c r="E114" s="527"/>
      <c r="F114" s="527"/>
      <c r="G114" s="369"/>
      <c r="H114" s="349">
        <f t="shared" si="1"/>
        <v>0</v>
      </c>
      <c r="I114" s="522"/>
      <c r="J114" s="522"/>
      <c r="K114" s="517"/>
      <c r="L114" s="518"/>
      <c r="M114" s="520"/>
      <c r="N114" s="508"/>
    </row>
    <row r="115" spans="1:14" ht="13.8" hidden="1" x14ac:dyDescent="0.25">
      <c r="A115" s="494">
        <v>3</v>
      </c>
      <c r="B115" s="494" t="s">
        <v>326</v>
      </c>
      <c r="C115" s="509" t="s">
        <v>329</v>
      </c>
      <c r="D115" s="521" t="s">
        <v>330</v>
      </c>
      <c r="E115" s="527"/>
      <c r="F115" s="527"/>
      <c r="G115" s="369"/>
      <c r="H115" s="349">
        <f t="shared" si="1"/>
        <v>0</v>
      </c>
      <c r="I115" s="522"/>
      <c r="J115" s="522"/>
      <c r="K115" s="517"/>
      <c r="L115" s="518"/>
      <c r="M115" s="520"/>
      <c r="N115" s="508"/>
    </row>
    <row r="116" spans="1:14" ht="13.8" hidden="1" x14ac:dyDescent="0.25">
      <c r="A116" s="494">
        <v>3</v>
      </c>
      <c r="B116" s="494" t="s">
        <v>331</v>
      </c>
      <c r="C116" s="509" t="s">
        <v>332</v>
      </c>
      <c r="D116" s="521" t="s">
        <v>333</v>
      </c>
      <c r="E116" s="527"/>
      <c r="F116" s="527"/>
      <c r="G116" s="369"/>
      <c r="H116" s="349">
        <f t="shared" si="1"/>
        <v>0</v>
      </c>
      <c r="I116" s="522"/>
      <c r="J116" s="522"/>
      <c r="K116" s="517"/>
      <c r="L116" s="518"/>
      <c r="M116" s="520"/>
      <c r="N116" s="508"/>
    </row>
    <row r="117" spans="1:14" ht="13.8" hidden="1" x14ac:dyDescent="0.25">
      <c r="A117" s="494">
        <v>3</v>
      </c>
      <c r="B117" s="494" t="s">
        <v>331</v>
      </c>
      <c r="C117" s="509" t="s">
        <v>334</v>
      </c>
      <c r="D117" s="521" t="s">
        <v>335</v>
      </c>
      <c r="E117" s="527"/>
      <c r="F117" s="527"/>
      <c r="G117" s="369"/>
      <c r="H117" s="349">
        <f t="shared" si="1"/>
        <v>0</v>
      </c>
      <c r="I117" s="522"/>
      <c r="J117" s="522"/>
      <c r="K117" s="517"/>
      <c r="L117" s="518"/>
      <c r="M117" s="520"/>
      <c r="N117" s="508"/>
    </row>
    <row r="118" spans="1:14" ht="13.8" hidden="1" x14ac:dyDescent="0.25">
      <c r="A118" s="494">
        <v>3</v>
      </c>
      <c r="B118" s="494" t="s">
        <v>331</v>
      </c>
      <c r="C118" s="509" t="s">
        <v>336</v>
      </c>
      <c r="D118" s="521" t="s">
        <v>337</v>
      </c>
      <c r="E118" s="527"/>
      <c r="F118" s="527"/>
      <c r="G118" s="369"/>
      <c r="H118" s="349">
        <f t="shared" si="1"/>
        <v>0</v>
      </c>
      <c r="I118" s="522"/>
      <c r="J118" s="522"/>
      <c r="K118" s="517"/>
      <c r="L118" s="518"/>
      <c r="M118" s="520"/>
      <c r="N118" s="508"/>
    </row>
    <row r="119" spans="1:14" ht="13.8" hidden="1" x14ac:dyDescent="0.25">
      <c r="A119" s="494">
        <v>3</v>
      </c>
      <c r="B119" s="494" t="s">
        <v>331</v>
      </c>
      <c r="C119" s="509" t="s">
        <v>338</v>
      </c>
      <c r="D119" s="521" t="s">
        <v>339</v>
      </c>
      <c r="E119" s="527"/>
      <c r="F119" s="527"/>
      <c r="G119" s="369"/>
      <c r="H119" s="349">
        <f t="shared" si="1"/>
        <v>0</v>
      </c>
      <c r="I119" s="522"/>
      <c r="J119" s="522"/>
      <c r="K119" s="517"/>
      <c r="L119" s="518"/>
      <c r="M119" s="520"/>
      <c r="N119" s="508"/>
    </row>
    <row r="120" spans="1:14" ht="13.8" hidden="1" x14ac:dyDescent="0.25">
      <c r="A120" s="494">
        <v>3</v>
      </c>
      <c r="B120" s="494" t="s">
        <v>331</v>
      </c>
      <c r="C120" s="509" t="s">
        <v>340</v>
      </c>
      <c r="D120" s="521" t="s">
        <v>341</v>
      </c>
      <c r="E120" s="527"/>
      <c r="F120" s="527"/>
      <c r="G120" s="369"/>
      <c r="H120" s="349">
        <f t="shared" si="1"/>
        <v>0</v>
      </c>
      <c r="I120" s="522"/>
      <c r="J120" s="522"/>
      <c r="K120" s="517"/>
      <c r="L120" s="518"/>
      <c r="M120" s="520"/>
      <c r="N120" s="508"/>
    </row>
    <row r="121" spans="1:14" ht="13.8" hidden="1" x14ac:dyDescent="0.25">
      <c r="A121" s="494">
        <v>4</v>
      </c>
      <c r="B121" s="494" t="s">
        <v>342</v>
      </c>
      <c r="C121" s="509" t="s">
        <v>343</v>
      </c>
      <c r="D121" s="521" t="s">
        <v>344</v>
      </c>
      <c r="E121" s="145"/>
      <c r="F121" s="145"/>
      <c r="G121" s="369"/>
      <c r="H121" s="349">
        <f t="shared" si="1"/>
        <v>0</v>
      </c>
      <c r="I121" s="522"/>
      <c r="J121" s="522"/>
      <c r="K121" s="517"/>
      <c r="L121" s="518"/>
      <c r="M121" s="520"/>
      <c r="N121" s="508"/>
    </row>
    <row r="122" spans="1:14" ht="13.8" hidden="1" x14ac:dyDescent="0.25">
      <c r="A122" s="494">
        <v>4</v>
      </c>
      <c r="B122" s="494" t="s">
        <v>342</v>
      </c>
      <c r="C122" s="509" t="s">
        <v>345</v>
      </c>
      <c r="D122" s="521" t="s">
        <v>346</v>
      </c>
      <c r="E122" s="145"/>
      <c r="F122" s="145"/>
      <c r="G122" s="369"/>
      <c r="H122" s="349">
        <f t="shared" si="1"/>
        <v>0</v>
      </c>
      <c r="I122" s="522"/>
      <c r="J122" s="522"/>
      <c r="K122" s="517"/>
      <c r="L122" s="518"/>
      <c r="M122" s="520"/>
      <c r="N122" s="508"/>
    </row>
    <row r="123" spans="1:14" ht="13.8" hidden="1" x14ac:dyDescent="0.25">
      <c r="A123" s="494">
        <v>4</v>
      </c>
      <c r="B123" s="494" t="s">
        <v>342</v>
      </c>
      <c r="C123" s="509" t="s">
        <v>347</v>
      </c>
      <c r="D123" s="521" t="s">
        <v>348</v>
      </c>
      <c r="E123" s="145"/>
      <c r="F123" s="145"/>
      <c r="G123" s="369"/>
      <c r="H123" s="349">
        <f t="shared" si="1"/>
        <v>0</v>
      </c>
      <c r="I123" s="522"/>
      <c r="J123" s="522"/>
      <c r="K123" s="517"/>
      <c r="L123" s="518"/>
      <c r="M123" s="520"/>
      <c r="N123" s="508"/>
    </row>
    <row r="124" spans="1:14" ht="13.8" hidden="1" x14ac:dyDescent="0.25">
      <c r="A124" s="494">
        <v>4</v>
      </c>
      <c r="B124" s="494" t="s">
        <v>342</v>
      </c>
      <c r="C124" s="509" t="s">
        <v>349</v>
      </c>
      <c r="D124" s="521" t="s">
        <v>350</v>
      </c>
      <c r="E124" s="145"/>
      <c r="F124" s="145"/>
      <c r="G124" s="369"/>
      <c r="H124" s="349">
        <f t="shared" si="1"/>
        <v>0</v>
      </c>
      <c r="I124" s="522"/>
      <c r="J124" s="522"/>
      <c r="K124" s="517"/>
      <c r="L124" s="518"/>
      <c r="M124" s="520"/>
      <c r="N124" s="508"/>
    </row>
    <row r="125" spans="1:14" ht="13.8" hidden="1" x14ac:dyDescent="0.25">
      <c r="A125" s="494">
        <v>4</v>
      </c>
      <c r="B125" s="494" t="s">
        <v>342</v>
      </c>
      <c r="C125" s="509" t="s">
        <v>351</v>
      </c>
      <c r="D125" s="521" t="s">
        <v>352</v>
      </c>
      <c r="E125" s="145"/>
      <c r="F125" s="145"/>
      <c r="G125" s="369"/>
      <c r="H125" s="349">
        <f t="shared" si="1"/>
        <v>0</v>
      </c>
      <c r="I125" s="522"/>
      <c r="J125" s="522"/>
      <c r="K125" s="517"/>
      <c r="L125" s="518"/>
      <c r="M125" s="520"/>
      <c r="N125" s="508"/>
    </row>
    <row r="126" spans="1:14" ht="13.8" hidden="1" x14ac:dyDescent="0.25">
      <c r="A126" s="494">
        <v>4</v>
      </c>
      <c r="B126" s="494" t="s">
        <v>342</v>
      </c>
      <c r="C126" s="509" t="s">
        <v>353</v>
      </c>
      <c r="D126" s="521" t="s">
        <v>354</v>
      </c>
      <c r="E126" s="145"/>
      <c r="F126" s="145"/>
      <c r="G126" s="369"/>
      <c r="H126" s="349">
        <f t="shared" si="1"/>
        <v>0</v>
      </c>
      <c r="I126" s="522"/>
      <c r="J126" s="522"/>
      <c r="K126" s="517"/>
      <c r="L126" s="518"/>
      <c r="M126" s="520"/>
      <c r="N126" s="508"/>
    </row>
    <row r="127" spans="1:14" ht="13.8" hidden="1" x14ac:dyDescent="0.25">
      <c r="A127" s="494">
        <v>4</v>
      </c>
      <c r="B127" s="494" t="s">
        <v>342</v>
      </c>
      <c r="C127" s="509" t="s">
        <v>355</v>
      </c>
      <c r="D127" s="521" t="s">
        <v>356</v>
      </c>
      <c r="E127" s="145"/>
      <c r="F127" s="145"/>
      <c r="G127" s="369"/>
      <c r="H127" s="349">
        <f t="shared" si="1"/>
        <v>0</v>
      </c>
      <c r="I127" s="522"/>
      <c r="J127" s="522"/>
      <c r="K127" s="517"/>
      <c r="L127" s="518"/>
      <c r="M127" s="520"/>
      <c r="N127" s="508"/>
    </row>
    <row r="128" spans="1:14" ht="13.8" hidden="1" x14ac:dyDescent="0.25">
      <c r="A128" s="494">
        <v>4</v>
      </c>
      <c r="B128" s="494" t="s">
        <v>342</v>
      </c>
      <c r="C128" s="509" t="s">
        <v>357</v>
      </c>
      <c r="D128" s="521" t="s">
        <v>358</v>
      </c>
      <c r="E128" s="145"/>
      <c r="F128" s="145"/>
      <c r="G128" s="369"/>
      <c r="H128" s="349">
        <f t="shared" si="1"/>
        <v>0</v>
      </c>
      <c r="I128" s="522"/>
      <c r="J128" s="522"/>
      <c r="K128" s="517"/>
      <c r="L128" s="518"/>
      <c r="M128" s="520"/>
      <c r="N128" s="508"/>
    </row>
    <row r="129" spans="1:14" ht="13.8" hidden="1" x14ac:dyDescent="0.25">
      <c r="A129" s="494">
        <v>4</v>
      </c>
      <c r="B129" s="494" t="s">
        <v>359</v>
      </c>
      <c r="C129" s="509" t="s">
        <v>360</v>
      </c>
      <c r="D129" s="521" t="s">
        <v>361</v>
      </c>
      <c r="E129" s="145"/>
      <c r="F129" s="145"/>
      <c r="G129" s="369"/>
      <c r="H129" s="349">
        <f t="shared" si="1"/>
        <v>0</v>
      </c>
      <c r="I129" s="522"/>
      <c r="J129" s="522"/>
      <c r="K129" s="517"/>
      <c r="L129" s="518"/>
      <c r="M129" s="520"/>
      <c r="N129" s="508"/>
    </row>
    <row r="130" spans="1:14" ht="13.8" hidden="1" x14ac:dyDescent="0.25">
      <c r="A130" s="494">
        <v>4</v>
      </c>
      <c r="B130" s="494" t="s">
        <v>359</v>
      </c>
      <c r="C130" s="509" t="s">
        <v>362</v>
      </c>
      <c r="D130" s="521" t="s">
        <v>363</v>
      </c>
      <c r="E130" s="145"/>
      <c r="F130" s="145"/>
      <c r="G130" s="369"/>
      <c r="H130" s="349">
        <f t="shared" si="1"/>
        <v>0</v>
      </c>
      <c r="I130" s="522"/>
      <c r="J130" s="522"/>
      <c r="K130" s="517"/>
      <c r="L130" s="518"/>
      <c r="M130" s="520"/>
      <c r="N130" s="508"/>
    </row>
    <row r="131" spans="1:14" ht="13.8" hidden="1" x14ac:dyDescent="0.25">
      <c r="A131" s="494">
        <v>4</v>
      </c>
      <c r="B131" s="494" t="s">
        <v>359</v>
      </c>
      <c r="C131" s="509" t="s">
        <v>364</v>
      </c>
      <c r="D131" s="521" t="s">
        <v>365</v>
      </c>
      <c r="E131" s="145"/>
      <c r="F131" s="145"/>
      <c r="G131" s="369"/>
      <c r="H131" s="349">
        <f t="shared" si="1"/>
        <v>0</v>
      </c>
      <c r="I131" s="522"/>
      <c r="J131" s="522"/>
      <c r="K131" s="517"/>
      <c r="L131" s="518"/>
      <c r="M131" s="520"/>
      <c r="N131" s="508"/>
    </row>
    <row r="132" spans="1:14" ht="13.8" hidden="1" x14ac:dyDescent="0.25">
      <c r="A132" s="494">
        <v>4</v>
      </c>
      <c r="B132" s="494" t="s">
        <v>359</v>
      </c>
      <c r="C132" s="509" t="s">
        <v>366</v>
      </c>
      <c r="D132" s="521" t="s">
        <v>367</v>
      </c>
      <c r="E132" s="145"/>
      <c r="F132" s="145"/>
      <c r="G132" s="369"/>
      <c r="H132" s="349">
        <f t="shared" si="1"/>
        <v>0</v>
      </c>
      <c r="I132" s="522"/>
      <c r="J132" s="522"/>
      <c r="K132" s="517"/>
      <c r="L132" s="518"/>
      <c r="M132" s="520"/>
      <c r="N132" s="508"/>
    </row>
    <row r="133" spans="1:14" ht="13.8" hidden="1" x14ac:dyDescent="0.25">
      <c r="A133" s="494">
        <v>4</v>
      </c>
      <c r="B133" s="494" t="s">
        <v>359</v>
      </c>
      <c r="C133" s="509" t="s">
        <v>368</v>
      </c>
      <c r="D133" s="521" t="s">
        <v>369</v>
      </c>
      <c r="E133" s="145"/>
      <c r="F133" s="145"/>
      <c r="G133" s="369"/>
      <c r="H133" s="349">
        <f t="shared" si="1"/>
        <v>0</v>
      </c>
      <c r="I133" s="522"/>
      <c r="J133" s="522"/>
      <c r="K133" s="517"/>
      <c r="L133" s="518"/>
      <c r="M133" s="520"/>
      <c r="N133" s="508"/>
    </row>
    <row r="134" spans="1:14" ht="13.8" hidden="1" x14ac:dyDescent="0.25">
      <c r="A134" s="494">
        <v>4</v>
      </c>
      <c r="B134" s="494" t="s">
        <v>359</v>
      </c>
      <c r="C134" s="509" t="s">
        <v>370</v>
      </c>
      <c r="D134" s="521" t="s">
        <v>371</v>
      </c>
      <c r="E134" s="145"/>
      <c r="F134" s="145"/>
      <c r="G134" s="369"/>
      <c r="H134" s="349">
        <f t="shared" si="1"/>
        <v>0</v>
      </c>
      <c r="I134" s="522"/>
      <c r="J134" s="522"/>
      <c r="K134" s="517"/>
      <c r="L134" s="518"/>
      <c r="M134" s="520"/>
      <c r="N134" s="508"/>
    </row>
    <row r="135" spans="1:14" ht="13.8" hidden="1" x14ac:dyDescent="0.25">
      <c r="A135" s="494">
        <v>4</v>
      </c>
      <c r="B135" s="494" t="s">
        <v>359</v>
      </c>
      <c r="C135" s="509" t="s">
        <v>372</v>
      </c>
      <c r="D135" s="521" t="s">
        <v>373</v>
      </c>
      <c r="E135" s="145"/>
      <c r="F135" s="145"/>
      <c r="G135" s="369"/>
      <c r="H135" s="349">
        <f t="shared" ref="H135:H198" si="2">+E135+F135+G135</f>
        <v>0</v>
      </c>
      <c r="I135" s="522"/>
      <c r="J135" s="522"/>
      <c r="K135" s="517"/>
      <c r="L135" s="518"/>
      <c r="M135" s="520"/>
      <c r="N135" s="508"/>
    </row>
    <row r="136" spans="1:14" ht="13.8" hidden="1" x14ac:dyDescent="0.25">
      <c r="A136" s="494">
        <v>4</v>
      </c>
      <c r="B136" s="494" t="s">
        <v>359</v>
      </c>
      <c r="C136" s="509" t="s">
        <v>374</v>
      </c>
      <c r="D136" s="521" t="s">
        <v>375</v>
      </c>
      <c r="E136" s="145"/>
      <c r="F136" s="145"/>
      <c r="G136" s="369"/>
      <c r="H136" s="349">
        <f t="shared" si="2"/>
        <v>0</v>
      </c>
      <c r="I136" s="522"/>
      <c r="J136" s="522"/>
      <c r="K136" s="517"/>
      <c r="L136" s="518"/>
      <c r="M136" s="520"/>
      <c r="N136" s="508"/>
    </row>
    <row r="137" spans="1:14" ht="13.8" hidden="1" x14ac:dyDescent="0.25">
      <c r="A137" s="494">
        <v>4</v>
      </c>
      <c r="B137" s="494" t="s">
        <v>376</v>
      </c>
      <c r="C137" s="509" t="s">
        <v>377</v>
      </c>
      <c r="D137" s="521" t="s">
        <v>378</v>
      </c>
      <c r="E137" s="145"/>
      <c r="F137" s="145"/>
      <c r="G137" s="369"/>
      <c r="H137" s="349">
        <f t="shared" si="2"/>
        <v>0</v>
      </c>
      <c r="I137" s="522"/>
      <c r="J137" s="522"/>
      <c r="K137" s="517"/>
      <c r="L137" s="518"/>
      <c r="M137" s="520"/>
      <c r="N137" s="508"/>
    </row>
    <row r="138" spans="1:14" ht="13.8" hidden="1" x14ac:dyDescent="0.25">
      <c r="A138" s="494">
        <v>4</v>
      </c>
      <c r="B138" s="494" t="s">
        <v>376</v>
      </c>
      <c r="C138" s="509" t="s">
        <v>379</v>
      </c>
      <c r="D138" s="521" t="s">
        <v>380</v>
      </c>
      <c r="E138" s="145"/>
      <c r="F138" s="145"/>
      <c r="G138" s="369"/>
      <c r="H138" s="349">
        <f t="shared" si="2"/>
        <v>0</v>
      </c>
      <c r="I138" s="522"/>
      <c r="J138" s="522"/>
      <c r="K138" s="517"/>
      <c r="L138" s="518"/>
      <c r="M138" s="520"/>
      <c r="N138" s="508"/>
    </row>
    <row r="139" spans="1:14" ht="13.8" hidden="1" x14ac:dyDescent="0.25">
      <c r="A139" s="494">
        <v>5</v>
      </c>
      <c r="B139" s="494" t="s">
        <v>381</v>
      </c>
      <c r="C139" s="509" t="s">
        <v>382</v>
      </c>
      <c r="D139" s="521" t="s">
        <v>383</v>
      </c>
      <c r="E139" s="145"/>
      <c r="F139" s="145"/>
      <c r="G139" s="366"/>
      <c r="H139" s="349">
        <f t="shared" si="2"/>
        <v>0</v>
      </c>
      <c r="I139" s="522"/>
      <c r="J139" s="522"/>
      <c r="K139" s="517"/>
      <c r="L139" s="518"/>
      <c r="M139" s="520"/>
      <c r="N139" s="508"/>
    </row>
    <row r="140" spans="1:14" ht="13.8" hidden="1" x14ac:dyDescent="0.25">
      <c r="A140" s="494">
        <v>5</v>
      </c>
      <c r="B140" s="494" t="s">
        <v>381</v>
      </c>
      <c r="C140" s="509" t="s">
        <v>384</v>
      </c>
      <c r="D140" s="521" t="s">
        <v>385</v>
      </c>
      <c r="E140" s="145"/>
      <c r="F140" s="145"/>
      <c r="G140" s="366"/>
      <c r="H140" s="349">
        <f t="shared" si="2"/>
        <v>0</v>
      </c>
      <c r="I140" s="522"/>
      <c r="J140" s="522"/>
      <c r="K140" s="517"/>
      <c r="L140" s="518"/>
      <c r="M140" s="520"/>
      <c r="N140" s="508"/>
    </row>
    <row r="141" spans="1:14" ht="13.8" hidden="1" x14ac:dyDescent="0.25">
      <c r="A141" s="494">
        <v>5</v>
      </c>
      <c r="B141" s="494" t="s">
        <v>381</v>
      </c>
      <c r="C141" s="509" t="s">
        <v>386</v>
      </c>
      <c r="D141" s="521" t="s">
        <v>387</v>
      </c>
      <c r="E141" s="145"/>
      <c r="F141" s="145"/>
      <c r="G141" s="366"/>
      <c r="H141" s="349">
        <f t="shared" si="2"/>
        <v>0</v>
      </c>
      <c r="I141" s="522"/>
      <c r="J141" s="522"/>
      <c r="K141" s="517"/>
      <c r="L141" s="518"/>
      <c r="M141" s="520"/>
      <c r="N141" s="508"/>
    </row>
    <row r="142" spans="1:14" ht="13.8" hidden="1" x14ac:dyDescent="0.25">
      <c r="A142" s="494">
        <v>5</v>
      </c>
      <c r="B142" s="494" t="s">
        <v>381</v>
      </c>
      <c r="C142" s="509" t="s">
        <v>388</v>
      </c>
      <c r="D142" s="521" t="s">
        <v>389</v>
      </c>
      <c r="E142" s="145"/>
      <c r="F142" s="145"/>
      <c r="G142" s="366"/>
      <c r="H142" s="349">
        <f t="shared" si="2"/>
        <v>0</v>
      </c>
      <c r="I142" s="522"/>
      <c r="J142" s="522"/>
      <c r="K142" s="517"/>
      <c r="L142" s="518"/>
      <c r="M142" s="520"/>
      <c r="N142" s="508"/>
    </row>
    <row r="143" spans="1:14" ht="26.4" hidden="1" x14ac:dyDescent="0.25">
      <c r="A143" s="494">
        <v>5</v>
      </c>
      <c r="B143" s="494" t="s">
        <v>381</v>
      </c>
      <c r="C143" s="509" t="s">
        <v>392</v>
      </c>
      <c r="D143" s="521" t="s">
        <v>393</v>
      </c>
      <c r="E143" s="145"/>
      <c r="F143" s="145"/>
      <c r="G143" s="366"/>
      <c r="H143" s="349">
        <f t="shared" si="2"/>
        <v>0</v>
      </c>
      <c r="I143" s="522"/>
      <c r="J143" s="522"/>
      <c r="K143" s="517" t="s">
        <v>86</v>
      </c>
      <c r="L143" s="520" t="s">
        <v>1257</v>
      </c>
      <c r="M143" s="520"/>
      <c r="N143" s="508"/>
    </row>
    <row r="144" spans="1:14" ht="13.8" hidden="1" x14ac:dyDescent="0.25">
      <c r="A144" s="494">
        <v>5</v>
      </c>
      <c r="B144" s="494" t="s">
        <v>381</v>
      </c>
      <c r="C144" s="509" t="s">
        <v>394</v>
      </c>
      <c r="D144" s="521" t="s">
        <v>395</v>
      </c>
      <c r="E144" s="145"/>
      <c r="F144" s="145"/>
      <c r="G144" s="366"/>
      <c r="H144" s="349">
        <f t="shared" si="2"/>
        <v>0</v>
      </c>
      <c r="I144" s="522"/>
      <c r="J144" s="522"/>
      <c r="K144" s="517"/>
      <c r="L144" s="518"/>
      <c r="M144" s="520"/>
      <c r="N144" s="508"/>
    </row>
    <row r="145" spans="1:14" ht="39.6" hidden="1" x14ac:dyDescent="0.25">
      <c r="A145" s="494">
        <v>5</v>
      </c>
      <c r="B145" s="494" t="s">
        <v>381</v>
      </c>
      <c r="C145" s="509" t="s">
        <v>396</v>
      </c>
      <c r="D145" s="521" t="s">
        <v>397</v>
      </c>
      <c r="E145" s="145"/>
      <c r="F145" s="145"/>
      <c r="G145" s="366"/>
      <c r="H145" s="349">
        <f t="shared" si="2"/>
        <v>0</v>
      </c>
      <c r="I145" s="522"/>
      <c r="J145" s="522"/>
      <c r="K145" s="517" t="s">
        <v>86</v>
      </c>
      <c r="L145" s="520" t="s">
        <v>1258</v>
      </c>
      <c r="M145" s="520"/>
      <c r="N145" s="508"/>
    </row>
    <row r="146" spans="1:14" ht="13.8" hidden="1" x14ac:dyDescent="0.25">
      <c r="A146" s="494">
        <v>5</v>
      </c>
      <c r="B146" s="494" t="s">
        <v>381</v>
      </c>
      <c r="C146" s="509" t="s">
        <v>398</v>
      </c>
      <c r="D146" s="521" t="s">
        <v>399</v>
      </c>
      <c r="E146" s="145"/>
      <c r="F146" s="145"/>
      <c r="G146" s="366"/>
      <c r="H146" s="349">
        <f t="shared" si="2"/>
        <v>0</v>
      </c>
      <c r="I146" s="522"/>
      <c r="J146" s="522"/>
      <c r="K146" s="517"/>
      <c r="L146" s="518"/>
      <c r="M146" s="520"/>
      <c r="N146" s="508"/>
    </row>
    <row r="147" spans="1:14" ht="13.8" hidden="1" x14ac:dyDescent="0.25">
      <c r="A147" s="494">
        <v>5</v>
      </c>
      <c r="B147" s="494" t="s">
        <v>400</v>
      </c>
      <c r="C147" s="509" t="s">
        <v>401</v>
      </c>
      <c r="D147" s="521" t="s">
        <v>402</v>
      </c>
      <c r="E147" s="145"/>
      <c r="F147" s="145"/>
      <c r="G147" s="369"/>
      <c r="H147" s="349">
        <f t="shared" si="2"/>
        <v>0</v>
      </c>
      <c r="I147" s="522"/>
      <c r="J147" s="522"/>
      <c r="K147" s="517"/>
      <c r="L147" s="518"/>
      <c r="M147" s="520"/>
      <c r="N147" s="508"/>
    </row>
    <row r="148" spans="1:14" ht="13.8" hidden="1" x14ac:dyDescent="0.25">
      <c r="A148" s="494">
        <v>5</v>
      </c>
      <c r="B148" s="494" t="s">
        <v>400</v>
      </c>
      <c r="C148" s="509" t="s">
        <v>403</v>
      </c>
      <c r="D148" s="521" t="s">
        <v>404</v>
      </c>
      <c r="E148" s="145"/>
      <c r="F148" s="145"/>
      <c r="G148" s="369"/>
      <c r="H148" s="349">
        <f t="shared" si="2"/>
        <v>0</v>
      </c>
      <c r="I148" s="522"/>
      <c r="J148" s="522"/>
      <c r="K148" s="517"/>
      <c r="L148" s="518"/>
      <c r="M148" s="520"/>
      <c r="N148" s="508"/>
    </row>
    <row r="149" spans="1:14" ht="13.8" hidden="1" x14ac:dyDescent="0.25">
      <c r="A149" s="494">
        <v>5</v>
      </c>
      <c r="B149" s="494" t="s">
        <v>400</v>
      </c>
      <c r="C149" s="509" t="s">
        <v>405</v>
      </c>
      <c r="D149" s="521" t="s">
        <v>406</v>
      </c>
      <c r="E149" s="145"/>
      <c r="F149" s="145"/>
      <c r="G149" s="369"/>
      <c r="H149" s="349">
        <f t="shared" si="2"/>
        <v>0</v>
      </c>
      <c r="I149" s="522"/>
      <c r="J149" s="522"/>
      <c r="K149" s="517"/>
      <c r="L149" s="518"/>
      <c r="M149" s="520"/>
      <c r="N149" s="508"/>
    </row>
    <row r="150" spans="1:14" ht="13.8" hidden="1" x14ac:dyDescent="0.25">
      <c r="A150" s="494">
        <v>5</v>
      </c>
      <c r="B150" s="494" t="s">
        <v>400</v>
      </c>
      <c r="C150" s="509" t="s">
        <v>407</v>
      </c>
      <c r="D150" s="521" t="s">
        <v>408</v>
      </c>
      <c r="E150" s="145"/>
      <c r="F150" s="145"/>
      <c r="G150" s="369"/>
      <c r="H150" s="349">
        <f t="shared" si="2"/>
        <v>0</v>
      </c>
      <c r="I150" s="522"/>
      <c r="J150" s="522"/>
      <c r="K150" s="517"/>
      <c r="L150" s="518"/>
      <c r="M150" s="520"/>
      <c r="N150" s="508"/>
    </row>
    <row r="151" spans="1:14" ht="13.8" hidden="1" x14ac:dyDescent="0.25">
      <c r="A151" s="494">
        <v>5</v>
      </c>
      <c r="B151" s="494" t="s">
        <v>400</v>
      </c>
      <c r="C151" s="509" t="s">
        <v>409</v>
      </c>
      <c r="D151" s="521" t="s">
        <v>410</v>
      </c>
      <c r="E151" s="145"/>
      <c r="F151" s="145"/>
      <c r="G151" s="369"/>
      <c r="H151" s="349">
        <f t="shared" si="2"/>
        <v>0</v>
      </c>
      <c r="I151" s="522"/>
      <c r="J151" s="522"/>
      <c r="K151" s="517"/>
      <c r="L151" s="518"/>
      <c r="M151" s="520"/>
      <c r="N151" s="508"/>
    </row>
    <row r="152" spans="1:14" ht="13.8" hidden="1" x14ac:dyDescent="0.25">
      <c r="A152" s="494">
        <v>5</v>
      </c>
      <c r="B152" s="494" t="s">
        <v>400</v>
      </c>
      <c r="C152" s="509" t="s">
        <v>411</v>
      </c>
      <c r="D152" s="521" t="s">
        <v>412</v>
      </c>
      <c r="E152" s="145"/>
      <c r="F152" s="145"/>
      <c r="G152" s="369"/>
      <c r="H152" s="349">
        <f t="shared" si="2"/>
        <v>0</v>
      </c>
      <c r="I152" s="522"/>
      <c r="J152" s="522"/>
      <c r="K152" s="517"/>
      <c r="L152" s="518"/>
      <c r="M152" s="520"/>
      <c r="N152" s="508"/>
    </row>
    <row r="153" spans="1:14" ht="13.8" hidden="1" x14ac:dyDescent="0.25">
      <c r="A153" s="494">
        <v>5</v>
      </c>
      <c r="B153" s="494" t="s">
        <v>400</v>
      </c>
      <c r="C153" s="509" t="s">
        <v>413</v>
      </c>
      <c r="D153" s="521" t="s">
        <v>414</v>
      </c>
      <c r="E153" s="145"/>
      <c r="F153" s="145"/>
      <c r="G153" s="369"/>
      <c r="H153" s="349">
        <f t="shared" si="2"/>
        <v>0</v>
      </c>
      <c r="I153" s="522"/>
      <c r="J153" s="522"/>
      <c r="K153" s="517"/>
      <c r="L153" s="518"/>
      <c r="M153" s="520"/>
      <c r="N153" s="508"/>
    </row>
    <row r="154" spans="1:14" ht="13.8" x14ac:dyDescent="0.25">
      <c r="A154" s="494">
        <v>5</v>
      </c>
      <c r="B154" s="494" t="s">
        <v>400</v>
      </c>
      <c r="C154" s="509" t="s">
        <v>415</v>
      </c>
      <c r="D154" s="521" t="s">
        <v>416</v>
      </c>
      <c r="E154" s="145"/>
      <c r="F154" s="145"/>
      <c r="G154" s="369">
        <v>50000000</v>
      </c>
      <c r="H154" s="349">
        <f t="shared" si="2"/>
        <v>50000000</v>
      </c>
      <c r="I154" s="522"/>
      <c r="J154" s="522"/>
      <c r="K154" s="517"/>
      <c r="L154" s="518"/>
      <c r="M154" s="520"/>
      <c r="N154" s="508"/>
    </row>
    <row r="155" spans="1:14" ht="13.8" hidden="1" x14ac:dyDescent="0.25">
      <c r="A155" s="494">
        <v>5</v>
      </c>
      <c r="B155" s="494" t="s">
        <v>419</v>
      </c>
      <c r="C155" s="509" t="s">
        <v>420</v>
      </c>
      <c r="D155" s="521" t="s">
        <v>421</v>
      </c>
      <c r="E155" s="145"/>
      <c r="F155" s="145"/>
      <c r="G155" s="369"/>
      <c r="H155" s="349">
        <f t="shared" si="2"/>
        <v>0</v>
      </c>
      <c r="I155" s="522"/>
      <c r="J155" s="522"/>
      <c r="K155" s="517"/>
      <c r="L155" s="518"/>
      <c r="M155" s="520"/>
      <c r="N155" s="508"/>
    </row>
    <row r="156" spans="1:14" ht="13.8" hidden="1" x14ac:dyDescent="0.25">
      <c r="A156" s="494">
        <v>5</v>
      </c>
      <c r="B156" s="494" t="s">
        <v>419</v>
      </c>
      <c r="C156" s="509" t="s">
        <v>422</v>
      </c>
      <c r="D156" s="521" t="s">
        <v>423</v>
      </c>
      <c r="E156" s="145"/>
      <c r="F156" s="145"/>
      <c r="G156" s="369"/>
      <c r="H156" s="349">
        <f t="shared" si="2"/>
        <v>0</v>
      </c>
      <c r="I156" s="522"/>
      <c r="J156" s="522"/>
      <c r="K156" s="517"/>
      <c r="L156" s="518"/>
      <c r="M156" s="520"/>
      <c r="N156" s="508"/>
    </row>
    <row r="157" spans="1:14" ht="13.8" hidden="1" x14ac:dyDescent="0.25">
      <c r="A157" s="494">
        <v>5</v>
      </c>
      <c r="B157" s="494" t="s">
        <v>419</v>
      </c>
      <c r="C157" s="509" t="s">
        <v>424</v>
      </c>
      <c r="D157" s="521" t="s">
        <v>425</v>
      </c>
      <c r="E157" s="145"/>
      <c r="F157" s="145"/>
      <c r="G157" s="369"/>
      <c r="H157" s="349">
        <f t="shared" si="2"/>
        <v>0</v>
      </c>
      <c r="I157" s="522"/>
      <c r="J157" s="522"/>
      <c r="K157" s="517"/>
      <c r="L157" s="518"/>
      <c r="M157" s="520"/>
      <c r="N157" s="508"/>
    </row>
    <row r="158" spans="1:14" ht="13.8" hidden="1" x14ac:dyDescent="0.25">
      <c r="A158" s="494">
        <v>5</v>
      </c>
      <c r="B158" s="494" t="s">
        <v>426</v>
      </c>
      <c r="C158" s="509" t="s">
        <v>427</v>
      </c>
      <c r="D158" s="521" t="s">
        <v>428</v>
      </c>
      <c r="E158" s="145"/>
      <c r="F158" s="145"/>
      <c r="G158" s="369"/>
      <c r="H158" s="349">
        <f t="shared" si="2"/>
        <v>0</v>
      </c>
      <c r="I158" s="522"/>
      <c r="J158" s="522"/>
      <c r="K158" s="517"/>
      <c r="L158" s="518"/>
      <c r="M158" s="520"/>
      <c r="N158" s="508"/>
    </row>
    <row r="159" spans="1:14" ht="13.8" hidden="1" x14ac:dyDescent="0.25">
      <c r="A159" s="494">
        <v>5</v>
      </c>
      <c r="B159" s="494" t="s">
        <v>426</v>
      </c>
      <c r="C159" s="509" t="s">
        <v>429</v>
      </c>
      <c r="D159" s="521" t="s">
        <v>430</v>
      </c>
      <c r="E159" s="145"/>
      <c r="F159" s="145"/>
      <c r="G159" s="369"/>
      <c r="H159" s="349">
        <f t="shared" si="2"/>
        <v>0</v>
      </c>
      <c r="I159" s="522"/>
      <c r="J159" s="522"/>
      <c r="K159" s="517"/>
      <c r="L159" s="518"/>
      <c r="M159" s="520"/>
      <c r="N159" s="508"/>
    </row>
    <row r="160" spans="1:14" ht="39.6" x14ac:dyDescent="0.25">
      <c r="A160" s="494">
        <v>5</v>
      </c>
      <c r="B160" s="494" t="s">
        <v>426</v>
      </c>
      <c r="C160" s="509" t="s">
        <v>431</v>
      </c>
      <c r="D160" s="521" t="s">
        <v>432</v>
      </c>
      <c r="E160" s="145"/>
      <c r="F160" s="145"/>
      <c r="G160" s="366">
        <v>2861615</v>
      </c>
      <c r="H160" s="349">
        <f t="shared" si="2"/>
        <v>2861615</v>
      </c>
      <c r="I160" s="52"/>
      <c r="J160" s="52"/>
      <c r="K160" s="517"/>
      <c r="L160" s="518"/>
      <c r="M160" s="520" t="s">
        <v>1025</v>
      </c>
      <c r="N160" s="520" t="s">
        <v>1259</v>
      </c>
    </row>
    <row r="161" spans="1:14" ht="13.8" hidden="1" x14ac:dyDescent="0.25">
      <c r="A161" s="494">
        <v>5</v>
      </c>
      <c r="B161" s="494" t="s">
        <v>426</v>
      </c>
      <c r="C161" s="509" t="s">
        <v>436</v>
      </c>
      <c r="D161" s="521" t="s">
        <v>437</v>
      </c>
      <c r="E161" s="145"/>
      <c r="F161" s="145"/>
      <c r="G161" s="369"/>
      <c r="H161" s="349">
        <f t="shared" si="2"/>
        <v>0</v>
      </c>
      <c r="I161" s="522"/>
      <c r="J161" s="522"/>
      <c r="K161" s="517"/>
      <c r="L161" s="518"/>
      <c r="M161" s="520"/>
      <c r="N161" s="508"/>
    </row>
    <row r="162" spans="1:14" ht="13.8" hidden="1" x14ac:dyDescent="0.25">
      <c r="A162" s="494">
        <v>6</v>
      </c>
      <c r="B162" s="494" t="s">
        <v>438</v>
      </c>
      <c r="C162" s="509" t="s">
        <v>439</v>
      </c>
      <c r="D162" s="521" t="s">
        <v>440</v>
      </c>
      <c r="E162" s="145"/>
      <c r="F162" s="145"/>
      <c r="G162" s="369"/>
      <c r="H162" s="349">
        <f t="shared" si="2"/>
        <v>0</v>
      </c>
      <c r="I162" s="522"/>
      <c r="J162" s="522"/>
      <c r="K162" s="517"/>
      <c r="L162" s="518"/>
      <c r="M162" s="520"/>
      <c r="N162" s="508"/>
    </row>
    <row r="163" spans="1:14" ht="13.8" hidden="1" x14ac:dyDescent="0.25">
      <c r="A163" s="494">
        <v>6</v>
      </c>
      <c r="B163" s="494" t="s">
        <v>438</v>
      </c>
      <c r="C163" s="509" t="s">
        <v>441</v>
      </c>
      <c r="D163" s="508" t="s">
        <v>442</v>
      </c>
      <c r="E163" s="145"/>
      <c r="F163" s="145"/>
      <c r="G163" s="366"/>
      <c r="H163" s="349">
        <f t="shared" si="2"/>
        <v>0</v>
      </c>
      <c r="I163" s="522"/>
      <c r="J163" s="522"/>
      <c r="K163" s="517"/>
      <c r="L163" s="518"/>
      <c r="M163" s="520"/>
      <c r="N163" s="508"/>
    </row>
    <row r="164" spans="1:14" ht="68.400000000000006" x14ac:dyDescent="0.25">
      <c r="A164" s="494">
        <v>6</v>
      </c>
      <c r="B164" s="494" t="s">
        <v>438</v>
      </c>
      <c r="C164" s="509" t="s">
        <v>443</v>
      </c>
      <c r="D164" s="523" t="s">
        <v>444</v>
      </c>
      <c r="E164" s="145"/>
      <c r="F164" s="145"/>
      <c r="G164" s="366">
        <v>30341637</v>
      </c>
      <c r="H164" s="349">
        <f t="shared" si="2"/>
        <v>30341637</v>
      </c>
      <c r="I164" s="469" t="s">
        <v>1260</v>
      </c>
      <c r="J164" s="469"/>
      <c r="K164" s="517"/>
      <c r="L164" s="518"/>
      <c r="M164" s="520"/>
      <c r="N164" s="508"/>
    </row>
    <row r="165" spans="1:14" ht="57" x14ac:dyDescent="0.25">
      <c r="A165" s="494">
        <v>6</v>
      </c>
      <c r="B165" s="494" t="s">
        <v>438</v>
      </c>
      <c r="C165" s="509" t="s">
        <v>446</v>
      </c>
      <c r="D165" s="523" t="s">
        <v>444</v>
      </c>
      <c r="E165" s="145"/>
      <c r="F165" s="145"/>
      <c r="G165" s="366">
        <v>4831471</v>
      </c>
      <c r="H165" s="349">
        <f t="shared" si="2"/>
        <v>4831471</v>
      </c>
      <c r="I165" s="469" t="s">
        <v>1261</v>
      </c>
      <c r="J165" s="469"/>
      <c r="K165" s="517"/>
      <c r="L165" s="518"/>
      <c r="M165" s="519"/>
      <c r="N165" s="508"/>
    </row>
    <row r="166" spans="1:14" ht="13.8" hidden="1" x14ac:dyDescent="0.25">
      <c r="A166" s="494">
        <v>6</v>
      </c>
      <c r="B166" s="494" t="s">
        <v>438</v>
      </c>
      <c r="C166" s="509" t="s">
        <v>448</v>
      </c>
      <c r="D166" s="521" t="s">
        <v>449</v>
      </c>
      <c r="E166" s="145"/>
      <c r="F166" s="145"/>
      <c r="G166" s="366"/>
      <c r="H166" s="349">
        <f t="shared" si="2"/>
        <v>0</v>
      </c>
      <c r="I166" s="522"/>
      <c r="J166" s="522"/>
      <c r="K166" s="517"/>
      <c r="L166" s="518"/>
      <c r="M166" s="520"/>
      <c r="N166" s="508"/>
    </row>
    <row r="167" spans="1:14" ht="13.8" hidden="1" x14ac:dyDescent="0.25">
      <c r="C167" s="528" t="s">
        <v>450</v>
      </c>
      <c r="D167" s="529" t="s">
        <v>449</v>
      </c>
      <c r="E167" s="145"/>
      <c r="F167" s="145"/>
      <c r="G167" s="366"/>
      <c r="H167" s="349"/>
      <c r="I167" s="522"/>
      <c r="J167" s="522"/>
      <c r="K167" s="517"/>
      <c r="L167" s="518"/>
      <c r="M167" s="520"/>
      <c r="N167" s="508"/>
    </row>
    <row r="168" spans="1:14" ht="13.8" hidden="1" outlineLevel="1" x14ac:dyDescent="0.25">
      <c r="C168" s="530" t="s">
        <v>451</v>
      </c>
      <c r="D168" s="523" t="s">
        <v>452</v>
      </c>
      <c r="E168" s="145"/>
      <c r="F168" s="145"/>
      <c r="G168" s="366"/>
      <c r="H168" s="349">
        <f t="shared" si="2"/>
        <v>0</v>
      </c>
      <c r="I168" s="522"/>
      <c r="J168" s="522"/>
      <c r="K168" s="517"/>
      <c r="L168" s="518"/>
      <c r="M168" s="520"/>
      <c r="N168" s="508"/>
    </row>
    <row r="169" spans="1:14" ht="13.8" hidden="1" outlineLevel="1" x14ac:dyDescent="0.25">
      <c r="C169" s="530" t="s">
        <v>453</v>
      </c>
      <c r="D169" s="523" t="s">
        <v>454</v>
      </c>
      <c r="E169" s="145"/>
      <c r="F169" s="145"/>
      <c r="G169" s="366"/>
      <c r="H169" s="349">
        <f t="shared" si="2"/>
        <v>0</v>
      </c>
      <c r="I169" s="522"/>
      <c r="J169" s="522"/>
      <c r="K169" s="517"/>
      <c r="L169" s="518"/>
      <c r="M169" s="520"/>
      <c r="N169" s="508"/>
    </row>
    <row r="170" spans="1:14" ht="13.8" hidden="1" outlineLevel="1" x14ac:dyDescent="0.25">
      <c r="C170" s="530" t="s">
        <v>455</v>
      </c>
      <c r="D170" s="523" t="s">
        <v>456</v>
      </c>
      <c r="E170" s="145"/>
      <c r="F170" s="145"/>
      <c r="G170" s="366"/>
      <c r="H170" s="349">
        <f t="shared" si="2"/>
        <v>0</v>
      </c>
      <c r="I170" s="522"/>
      <c r="J170" s="522"/>
      <c r="K170" s="517"/>
      <c r="L170" s="518"/>
      <c r="M170" s="520"/>
      <c r="N170" s="508"/>
    </row>
    <row r="171" spans="1:14" ht="13.8" hidden="1" outlineLevel="1" x14ac:dyDescent="0.25">
      <c r="C171" s="530" t="s">
        <v>457</v>
      </c>
      <c r="D171" s="523" t="s">
        <v>458</v>
      </c>
      <c r="E171" s="145"/>
      <c r="F171" s="145"/>
      <c r="G171" s="366"/>
      <c r="H171" s="349">
        <f t="shared" si="2"/>
        <v>0</v>
      </c>
      <c r="I171" s="522"/>
      <c r="J171" s="522"/>
      <c r="K171" s="517"/>
      <c r="L171" s="518"/>
      <c r="M171" s="520"/>
      <c r="N171" s="508"/>
    </row>
    <row r="172" spans="1:14" ht="13.8" hidden="1" outlineLevel="1" x14ac:dyDescent="0.25">
      <c r="C172" s="530" t="s">
        <v>459</v>
      </c>
      <c r="D172" s="523" t="s">
        <v>460</v>
      </c>
      <c r="E172" s="145"/>
      <c r="F172" s="145"/>
      <c r="G172" s="366"/>
      <c r="H172" s="349">
        <f t="shared" si="2"/>
        <v>0</v>
      </c>
      <c r="I172" s="522"/>
      <c r="J172" s="522"/>
      <c r="K172" s="517"/>
      <c r="L172" s="518"/>
      <c r="M172" s="520"/>
      <c r="N172" s="508"/>
    </row>
    <row r="173" spans="1:14" ht="13.8" hidden="1" outlineLevel="1" x14ac:dyDescent="0.25">
      <c r="C173" s="530" t="s">
        <v>461</v>
      </c>
      <c r="D173" s="523" t="s">
        <v>462</v>
      </c>
      <c r="E173" s="145"/>
      <c r="F173" s="145"/>
      <c r="G173" s="366"/>
      <c r="H173" s="349">
        <f t="shared" si="2"/>
        <v>0</v>
      </c>
      <c r="I173" s="522"/>
      <c r="J173" s="522"/>
      <c r="K173" s="517"/>
      <c r="L173" s="518"/>
      <c r="M173" s="520"/>
      <c r="N173" s="508"/>
    </row>
    <row r="174" spans="1:14" ht="13.8" hidden="1" outlineLevel="1" x14ac:dyDescent="0.25">
      <c r="C174" s="530" t="s">
        <v>463</v>
      </c>
      <c r="D174" s="523" t="s">
        <v>464</v>
      </c>
      <c r="E174" s="145"/>
      <c r="F174" s="145"/>
      <c r="G174" s="366"/>
      <c r="H174" s="349">
        <f t="shared" si="2"/>
        <v>0</v>
      </c>
      <c r="I174" s="522"/>
      <c r="J174" s="522"/>
      <c r="K174" s="517"/>
      <c r="L174" s="518"/>
      <c r="M174" s="520"/>
      <c r="N174" s="508"/>
    </row>
    <row r="175" spans="1:14" ht="13.8" hidden="1" outlineLevel="1" x14ac:dyDescent="0.25">
      <c r="C175" s="530" t="s">
        <v>465</v>
      </c>
      <c r="D175" s="523" t="s">
        <v>466</v>
      </c>
      <c r="E175" s="145"/>
      <c r="F175" s="145"/>
      <c r="G175" s="366"/>
      <c r="H175" s="349">
        <f t="shared" si="2"/>
        <v>0</v>
      </c>
      <c r="I175" s="522"/>
      <c r="J175" s="522"/>
      <c r="K175" s="517"/>
      <c r="L175" s="518"/>
      <c r="M175" s="520"/>
      <c r="N175" s="508"/>
    </row>
    <row r="176" spans="1:14" ht="13.8" hidden="1" outlineLevel="1" x14ac:dyDescent="0.25">
      <c r="C176" s="530" t="s">
        <v>467</v>
      </c>
      <c r="D176" s="523" t="s">
        <v>468</v>
      </c>
      <c r="E176" s="145"/>
      <c r="F176" s="145"/>
      <c r="G176" s="366"/>
      <c r="H176" s="349">
        <f t="shared" si="2"/>
        <v>0</v>
      </c>
      <c r="I176" s="522"/>
      <c r="J176" s="522"/>
      <c r="K176" s="517"/>
      <c r="L176" s="518"/>
      <c r="M176" s="520"/>
      <c r="N176" s="508"/>
    </row>
    <row r="177" spans="3:14" ht="13.8" hidden="1" outlineLevel="1" x14ac:dyDescent="0.25">
      <c r="C177" s="530" t="s">
        <v>469</v>
      </c>
      <c r="D177" s="523" t="s">
        <v>470</v>
      </c>
      <c r="E177" s="145"/>
      <c r="F177" s="145"/>
      <c r="G177" s="366"/>
      <c r="H177" s="349">
        <f t="shared" si="2"/>
        <v>0</v>
      </c>
      <c r="I177" s="522"/>
      <c r="J177" s="522"/>
      <c r="K177" s="517"/>
      <c r="L177" s="518"/>
      <c r="M177" s="520"/>
      <c r="N177" s="508"/>
    </row>
    <row r="178" spans="3:14" ht="13.8" hidden="1" outlineLevel="1" x14ac:dyDescent="0.25">
      <c r="C178" s="530" t="s">
        <v>471</v>
      </c>
      <c r="D178" s="523" t="s">
        <v>472</v>
      </c>
      <c r="E178" s="145"/>
      <c r="F178" s="145"/>
      <c r="G178" s="366"/>
      <c r="H178" s="349">
        <f t="shared" si="2"/>
        <v>0</v>
      </c>
      <c r="I178" s="522"/>
      <c r="J178" s="522"/>
      <c r="K178" s="517"/>
      <c r="L178" s="518"/>
      <c r="M178" s="520"/>
      <c r="N178" s="508"/>
    </row>
    <row r="179" spans="3:14" ht="13.8" hidden="1" outlineLevel="1" x14ac:dyDescent="0.25">
      <c r="C179" s="530" t="s">
        <v>473</v>
      </c>
      <c r="D179" s="523" t="s">
        <v>474</v>
      </c>
      <c r="E179" s="145"/>
      <c r="F179" s="145"/>
      <c r="G179" s="366"/>
      <c r="H179" s="349">
        <f t="shared" si="2"/>
        <v>0</v>
      </c>
      <c r="I179" s="522"/>
      <c r="J179" s="522"/>
      <c r="K179" s="517"/>
      <c r="L179" s="518"/>
      <c r="M179" s="520"/>
      <c r="N179" s="508"/>
    </row>
    <row r="180" spans="3:14" ht="13.8" hidden="1" outlineLevel="1" x14ac:dyDescent="0.25">
      <c r="C180" s="530" t="s">
        <v>475</v>
      </c>
      <c r="D180" s="523" t="s">
        <v>476</v>
      </c>
      <c r="E180" s="145"/>
      <c r="F180" s="145"/>
      <c r="G180" s="366"/>
      <c r="H180" s="349">
        <f t="shared" si="2"/>
        <v>0</v>
      </c>
      <c r="I180" s="522"/>
      <c r="J180" s="522"/>
      <c r="K180" s="517"/>
      <c r="L180" s="518"/>
      <c r="M180" s="520"/>
      <c r="N180" s="508"/>
    </row>
    <row r="181" spans="3:14" ht="13.8" hidden="1" outlineLevel="1" x14ac:dyDescent="0.25">
      <c r="C181" s="530" t="s">
        <v>477</v>
      </c>
      <c r="D181" s="523" t="s">
        <v>478</v>
      </c>
      <c r="E181" s="145"/>
      <c r="F181" s="145"/>
      <c r="G181" s="366"/>
      <c r="H181" s="349">
        <f t="shared" si="2"/>
        <v>0</v>
      </c>
      <c r="I181" s="522"/>
      <c r="J181" s="522"/>
      <c r="K181" s="517"/>
      <c r="L181" s="518"/>
      <c r="M181" s="520"/>
      <c r="N181" s="508"/>
    </row>
    <row r="182" spans="3:14" ht="13.8" hidden="1" outlineLevel="1" x14ac:dyDescent="0.25">
      <c r="C182" s="530" t="s">
        <v>479</v>
      </c>
      <c r="D182" s="523" t="s">
        <v>480</v>
      </c>
      <c r="E182" s="145"/>
      <c r="F182" s="145"/>
      <c r="G182" s="366"/>
      <c r="H182" s="349">
        <f t="shared" si="2"/>
        <v>0</v>
      </c>
      <c r="I182" s="522"/>
      <c r="J182" s="522"/>
      <c r="K182" s="517"/>
      <c r="L182" s="518"/>
      <c r="M182" s="520"/>
      <c r="N182" s="508"/>
    </row>
    <row r="183" spans="3:14" ht="13.8" hidden="1" outlineLevel="1" x14ac:dyDescent="0.25">
      <c r="C183" s="530" t="s">
        <v>481</v>
      </c>
      <c r="D183" s="523" t="s">
        <v>482</v>
      </c>
      <c r="E183" s="145"/>
      <c r="F183" s="145"/>
      <c r="G183" s="366"/>
      <c r="H183" s="349">
        <f t="shared" si="2"/>
        <v>0</v>
      </c>
      <c r="I183" s="522"/>
      <c r="J183" s="522"/>
      <c r="K183" s="517"/>
      <c r="L183" s="518"/>
      <c r="M183" s="520"/>
      <c r="N183" s="508"/>
    </row>
    <row r="184" spans="3:14" ht="13.8" hidden="1" outlineLevel="1" x14ac:dyDescent="0.25">
      <c r="C184" s="530" t="s">
        <v>483</v>
      </c>
      <c r="D184" s="523" t="s">
        <v>484</v>
      </c>
      <c r="E184" s="145"/>
      <c r="F184" s="145"/>
      <c r="G184" s="366"/>
      <c r="H184" s="349">
        <f t="shared" si="2"/>
        <v>0</v>
      </c>
      <c r="I184" s="522"/>
      <c r="J184" s="522"/>
      <c r="K184" s="517"/>
      <c r="L184" s="518"/>
      <c r="M184" s="520"/>
      <c r="N184" s="508"/>
    </row>
    <row r="185" spans="3:14" ht="13.8" hidden="1" outlineLevel="1" x14ac:dyDescent="0.25">
      <c r="C185" s="530" t="s">
        <v>485</v>
      </c>
      <c r="D185" s="523" t="s">
        <v>486</v>
      </c>
      <c r="E185" s="145"/>
      <c r="F185" s="145"/>
      <c r="G185" s="366"/>
      <c r="H185" s="349">
        <f t="shared" si="2"/>
        <v>0</v>
      </c>
      <c r="I185" s="522"/>
      <c r="J185" s="522"/>
      <c r="K185" s="517"/>
      <c r="L185" s="518"/>
      <c r="M185" s="520"/>
      <c r="N185" s="508"/>
    </row>
    <row r="186" spans="3:14" ht="13.8" hidden="1" outlineLevel="1" x14ac:dyDescent="0.25">
      <c r="C186" s="530" t="s">
        <v>487</v>
      </c>
      <c r="D186" s="523" t="s">
        <v>488</v>
      </c>
      <c r="E186" s="145"/>
      <c r="F186" s="145"/>
      <c r="G186" s="366"/>
      <c r="H186" s="349">
        <f t="shared" si="2"/>
        <v>0</v>
      </c>
      <c r="I186" s="522"/>
      <c r="J186" s="522"/>
      <c r="K186" s="517"/>
      <c r="L186" s="518"/>
      <c r="M186" s="520"/>
      <c r="N186" s="508"/>
    </row>
    <row r="187" spans="3:14" ht="13.8" hidden="1" outlineLevel="1" x14ac:dyDescent="0.25">
      <c r="C187" s="530" t="s">
        <v>489</v>
      </c>
      <c r="D187" s="523" t="s">
        <v>490</v>
      </c>
      <c r="E187" s="145"/>
      <c r="F187" s="145"/>
      <c r="G187" s="366"/>
      <c r="H187" s="349">
        <f t="shared" si="2"/>
        <v>0</v>
      </c>
      <c r="I187" s="522"/>
      <c r="J187" s="522"/>
      <c r="K187" s="517"/>
      <c r="L187" s="518"/>
      <c r="M187" s="520"/>
      <c r="N187" s="508"/>
    </row>
    <row r="188" spans="3:14" ht="13.8" hidden="1" outlineLevel="1" x14ac:dyDescent="0.25">
      <c r="C188" s="530" t="s">
        <v>491</v>
      </c>
      <c r="D188" s="523" t="s">
        <v>492</v>
      </c>
      <c r="E188" s="145"/>
      <c r="F188" s="145"/>
      <c r="G188" s="366"/>
      <c r="H188" s="349">
        <f t="shared" si="2"/>
        <v>0</v>
      </c>
      <c r="I188" s="522"/>
      <c r="J188" s="522"/>
      <c r="K188" s="517"/>
      <c r="L188" s="518"/>
      <c r="M188" s="520"/>
      <c r="N188" s="508"/>
    </row>
    <row r="189" spans="3:14" ht="13.8" hidden="1" outlineLevel="1" x14ac:dyDescent="0.25">
      <c r="C189" s="530" t="s">
        <v>493</v>
      </c>
      <c r="D189" s="523" t="s">
        <v>494</v>
      </c>
      <c r="E189" s="145"/>
      <c r="F189" s="145"/>
      <c r="G189" s="366"/>
      <c r="H189" s="349">
        <f t="shared" si="2"/>
        <v>0</v>
      </c>
      <c r="I189" s="522"/>
      <c r="J189" s="522"/>
      <c r="K189" s="517"/>
      <c r="L189" s="518"/>
      <c r="M189" s="520"/>
      <c r="N189" s="508"/>
    </row>
    <row r="190" spans="3:14" ht="13.8" hidden="1" outlineLevel="1" x14ac:dyDescent="0.25">
      <c r="C190" s="530" t="s">
        <v>495</v>
      </c>
      <c r="D190" s="523" t="s">
        <v>496</v>
      </c>
      <c r="E190" s="145"/>
      <c r="F190" s="145"/>
      <c r="G190" s="366"/>
      <c r="H190" s="349">
        <f t="shared" si="2"/>
        <v>0</v>
      </c>
      <c r="I190" s="522"/>
      <c r="J190" s="522"/>
      <c r="K190" s="517"/>
      <c r="L190" s="518"/>
      <c r="M190" s="520"/>
      <c r="N190" s="508"/>
    </row>
    <row r="191" spans="3:14" ht="13.8" hidden="1" outlineLevel="1" x14ac:dyDescent="0.25">
      <c r="C191" s="530" t="s">
        <v>497</v>
      </c>
      <c r="D191" s="523" t="s">
        <v>498</v>
      </c>
      <c r="E191" s="145"/>
      <c r="F191" s="145"/>
      <c r="G191" s="366"/>
      <c r="H191" s="349">
        <f t="shared" si="2"/>
        <v>0</v>
      </c>
      <c r="I191" s="522"/>
      <c r="J191" s="522"/>
      <c r="K191" s="517"/>
      <c r="L191" s="518"/>
      <c r="M191" s="520"/>
      <c r="N191" s="508"/>
    </row>
    <row r="192" spans="3:14" ht="13.8" hidden="1" outlineLevel="1" x14ac:dyDescent="0.25">
      <c r="C192" s="530" t="s">
        <v>499</v>
      </c>
      <c r="D192" s="523" t="s">
        <v>500</v>
      </c>
      <c r="E192" s="145"/>
      <c r="F192" s="145"/>
      <c r="G192" s="366"/>
      <c r="H192" s="349">
        <f t="shared" si="2"/>
        <v>0</v>
      </c>
      <c r="I192" s="522"/>
      <c r="J192" s="522"/>
      <c r="K192" s="517"/>
      <c r="L192" s="518"/>
      <c r="M192" s="520"/>
      <c r="N192" s="508"/>
    </row>
    <row r="193" spans="3:14" ht="13.8" hidden="1" outlineLevel="1" x14ac:dyDescent="0.25">
      <c r="C193" s="530" t="s">
        <v>501</v>
      </c>
      <c r="D193" s="523" t="s">
        <v>502</v>
      </c>
      <c r="E193" s="145"/>
      <c r="F193" s="145"/>
      <c r="G193" s="366"/>
      <c r="H193" s="349">
        <f t="shared" si="2"/>
        <v>0</v>
      </c>
      <c r="I193" s="522"/>
      <c r="J193" s="522"/>
      <c r="K193" s="517"/>
      <c r="L193" s="518"/>
      <c r="M193" s="520"/>
      <c r="N193" s="508"/>
    </row>
    <row r="194" spans="3:14" ht="13.8" hidden="1" outlineLevel="1" x14ac:dyDescent="0.25">
      <c r="C194" s="530" t="s">
        <v>503</v>
      </c>
      <c r="D194" s="523" t="s">
        <v>504</v>
      </c>
      <c r="E194" s="145"/>
      <c r="F194" s="145"/>
      <c r="G194" s="366"/>
      <c r="H194" s="349">
        <f t="shared" si="2"/>
        <v>0</v>
      </c>
      <c r="I194" s="522"/>
      <c r="J194" s="522"/>
      <c r="K194" s="517"/>
      <c r="L194" s="518"/>
      <c r="M194" s="520"/>
      <c r="N194" s="508"/>
    </row>
    <row r="195" spans="3:14" ht="13.8" hidden="1" outlineLevel="1" x14ac:dyDescent="0.25">
      <c r="C195" s="530" t="s">
        <v>505</v>
      </c>
      <c r="D195" s="523" t="s">
        <v>506</v>
      </c>
      <c r="E195" s="145"/>
      <c r="F195" s="145"/>
      <c r="G195" s="366"/>
      <c r="H195" s="349">
        <f t="shared" si="2"/>
        <v>0</v>
      </c>
      <c r="I195" s="522"/>
      <c r="J195" s="522"/>
      <c r="K195" s="517"/>
      <c r="L195" s="518"/>
      <c r="M195" s="520"/>
      <c r="N195" s="508"/>
    </row>
    <row r="196" spans="3:14" ht="13.8" hidden="1" outlineLevel="1" x14ac:dyDescent="0.25">
      <c r="C196" s="530" t="s">
        <v>507</v>
      </c>
      <c r="D196" s="523" t="s">
        <v>508</v>
      </c>
      <c r="E196" s="145"/>
      <c r="F196" s="145"/>
      <c r="G196" s="366"/>
      <c r="H196" s="349">
        <f t="shared" si="2"/>
        <v>0</v>
      </c>
      <c r="I196" s="522"/>
      <c r="J196" s="522"/>
      <c r="K196" s="517"/>
      <c r="L196" s="518"/>
      <c r="M196" s="520"/>
      <c r="N196" s="508"/>
    </row>
    <row r="197" spans="3:14" ht="13.8" hidden="1" outlineLevel="1" x14ac:dyDescent="0.25">
      <c r="C197" s="530" t="s">
        <v>509</v>
      </c>
      <c r="D197" s="523" t="s">
        <v>510</v>
      </c>
      <c r="E197" s="145"/>
      <c r="F197" s="145"/>
      <c r="G197" s="366"/>
      <c r="H197" s="349">
        <f t="shared" si="2"/>
        <v>0</v>
      </c>
      <c r="I197" s="522"/>
      <c r="J197" s="522"/>
      <c r="K197" s="517"/>
      <c r="L197" s="518"/>
      <c r="M197" s="520"/>
      <c r="N197" s="508"/>
    </row>
    <row r="198" spans="3:14" ht="13.8" hidden="1" outlineLevel="1" x14ac:dyDescent="0.25">
      <c r="C198" s="530" t="s">
        <v>511</v>
      </c>
      <c r="D198" s="523" t="s">
        <v>512</v>
      </c>
      <c r="E198" s="145"/>
      <c r="F198" s="145"/>
      <c r="G198" s="366"/>
      <c r="H198" s="349">
        <f t="shared" si="2"/>
        <v>0</v>
      </c>
      <c r="I198" s="522"/>
      <c r="J198" s="522"/>
      <c r="K198" s="517"/>
      <c r="L198" s="518"/>
      <c r="M198" s="520"/>
      <c r="N198" s="508"/>
    </row>
    <row r="199" spans="3:14" ht="13.8" hidden="1" outlineLevel="1" x14ac:dyDescent="0.25">
      <c r="C199" s="530" t="s">
        <v>513</v>
      </c>
      <c r="D199" s="523" t="s">
        <v>514</v>
      </c>
      <c r="E199" s="145"/>
      <c r="F199" s="145"/>
      <c r="G199" s="366"/>
      <c r="H199" s="349">
        <f t="shared" ref="H199:H262" si="3">+E199+F199+G199</f>
        <v>0</v>
      </c>
      <c r="I199" s="522"/>
      <c r="J199" s="522"/>
      <c r="K199" s="517"/>
      <c r="L199" s="518"/>
      <c r="M199" s="520"/>
      <c r="N199" s="508"/>
    </row>
    <row r="200" spans="3:14" ht="13.8" hidden="1" outlineLevel="1" x14ac:dyDescent="0.25">
      <c r="C200" s="530" t="s">
        <v>515</v>
      </c>
      <c r="D200" s="523" t="s">
        <v>516</v>
      </c>
      <c r="E200" s="145"/>
      <c r="F200" s="145"/>
      <c r="G200" s="366"/>
      <c r="H200" s="349">
        <f t="shared" si="3"/>
        <v>0</v>
      </c>
      <c r="I200" s="522"/>
      <c r="J200" s="522"/>
      <c r="K200" s="517"/>
      <c r="L200" s="518"/>
      <c r="M200" s="520"/>
      <c r="N200" s="508"/>
    </row>
    <row r="201" spans="3:14" ht="13.8" hidden="1" outlineLevel="1" x14ac:dyDescent="0.25">
      <c r="C201" s="530" t="s">
        <v>517</v>
      </c>
      <c r="D201" s="523" t="s">
        <v>518</v>
      </c>
      <c r="E201" s="145"/>
      <c r="F201" s="145"/>
      <c r="G201" s="366"/>
      <c r="H201" s="349">
        <f t="shared" si="3"/>
        <v>0</v>
      </c>
      <c r="I201" s="522"/>
      <c r="J201" s="522"/>
      <c r="K201" s="517"/>
      <c r="L201" s="518"/>
      <c r="M201" s="520"/>
      <c r="N201" s="508"/>
    </row>
    <row r="202" spans="3:14" ht="13.8" hidden="1" outlineLevel="1" x14ac:dyDescent="0.25">
      <c r="C202" s="530" t="s">
        <v>519</v>
      </c>
      <c r="D202" s="523" t="s">
        <v>520</v>
      </c>
      <c r="E202" s="145"/>
      <c r="F202" s="145"/>
      <c r="G202" s="366"/>
      <c r="H202" s="349">
        <f t="shared" si="3"/>
        <v>0</v>
      </c>
      <c r="I202" s="522"/>
      <c r="J202" s="522"/>
      <c r="K202" s="517"/>
      <c r="L202" s="518"/>
      <c r="M202" s="520"/>
      <c r="N202" s="508"/>
    </row>
    <row r="203" spans="3:14" ht="13.8" hidden="1" outlineLevel="1" x14ac:dyDescent="0.25">
      <c r="C203" s="530" t="s">
        <v>521</v>
      </c>
      <c r="D203" s="523" t="s">
        <v>522</v>
      </c>
      <c r="E203" s="145"/>
      <c r="F203" s="145"/>
      <c r="G203" s="366"/>
      <c r="H203" s="349">
        <f t="shared" si="3"/>
        <v>0</v>
      </c>
      <c r="I203" s="522"/>
      <c r="J203" s="522"/>
      <c r="K203" s="517"/>
      <c r="L203" s="518"/>
      <c r="M203" s="520"/>
      <c r="N203" s="508"/>
    </row>
    <row r="204" spans="3:14" ht="13.8" hidden="1" outlineLevel="1" x14ac:dyDescent="0.25">
      <c r="C204" s="530" t="s">
        <v>523</v>
      </c>
      <c r="D204" s="523" t="s">
        <v>524</v>
      </c>
      <c r="E204" s="145"/>
      <c r="F204" s="145"/>
      <c r="G204" s="366"/>
      <c r="H204" s="349">
        <f t="shared" si="3"/>
        <v>0</v>
      </c>
      <c r="I204" s="522"/>
      <c r="J204" s="522"/>
      <c r="K204" s="517"/>
      <c r="L204" s="518"/>
      <c r="M204" s="520"/>
      <c r="N204" s="508"/>
    </row>
    <row r="205" spans="3:14" ht="13.8" hidden="1" outlineLevel="1" x14ac:dyDescent="0.25">
      <c r="C205" s="530" t="s">
        <v>525</v>
      </c>
      <c r="D205" s="523" t="s">
        <v>526</v>
      </c>
      <c r="E205" s="145"/>
      <c r="F205" s="145"/>
      <c r="G205" s="366"/>
      <c r="H205" s="349">
        <f t="shared" si="3"/>
        <v>0</v>
      </c>
      <c r="I205" s="522"/>
      <c r="J205" s="522"/>
      <c r="K205" s="517"/>
      <c r="L205" s="518"/>
      <c r="M205" s="520"/>
      <c r="N205" s="508"/>
    </row>
    <row r="206" spans="3:14" ht="13.8" hidden="1" outlineLevel="1" x14ac:dyDescent="0.25">
      <c r="C206" s="530" t="s">
        <v>527</v>
      </c>
      <c r="D206" s="523" t="s">
        <v>528</v>
      </c>
      <c r="E206" s="145"/>
      <c r="F206" s="145"/>
      <c r="G206" s="366"/>
      <c r="H206" s="349">
        <f t="shared" si="3"/>
        <v>0</v>
      </c>
      <c r="I206" s="522"/>
      <c r="J206" s="522"/>
      <c r="K206" s="517"/>
      <c r="L206" s="518"/>
      <c r="M206" s="520"/>
      <c r="N206" s="508"/>
    </row>
    <row r="207" spans="3:14" ht="13.8" hidden="1" outlineLevel="1" x14ac:dyDescent="0.25">
      <c r="C207" s="530" t="s">
        <v>529</v>
      </c>
      <c r="D207" s="523" t="s">
        <v>530</v>
      </c>
      <c r="E207" s="145"/>
      <c r="F207" s="145"/>
      <c r="G207" s="366"/>
      <c r="H207" s="349">
        <f t="shared" si="3"/>
        <v>0</v>
      </c>
      <c r="I207" s="522"/>
      <c r="J207" s="522"/>
      <c r="K207" s="517"/>
      <c r="L207" s="518"/>
      <c r="M207" s="520"/>
      <c r="N207" s="508"/>
    </row>
    <row r="208" spans="3:14" ht="13.8" hidden="1" outlineLevel="1" x14ac:dyDescent="0.25">
      <c r="C208" s="530" t="s">
        <v>531</v>
      </c>
      <c r="D208" s="523" t="s">
        <v>532</v>
      </c>
      <c r="E208" s="145"/>
      <c r="F208" s="145"/>
      <c r="G208" s="366"/>
      <c r="H208" s="349">
        <f t="shared" si="3"/>
        <v>0</v>
      </c>
      <c r="I208" s="522"/>
      <c r="J208" s="522"/>
      <c r="K208" s="517"/>
      <c r="L208" s="518"/>
      <c r="M208" s="520"/>
      <c r="N208" s="508"/>
    </row>
    <row r="209" spans="3:14" ht="13.8" hidden="1" outlineLevel="1" x14ac:dyDescent="0.25">
      <c r="C209" s="530" t="s">
        <v>533</v>
      </c>
      <c r="D209" s="523" t="s">
        <v>534</v>
      </c>
      <c r="E209" s="145"/>
      <c r="F209" s="145"/>
      <c r="G209" s="366"/>
      <c r="H209" s="349">
        <f t="shared" si="3"/>
        <v>0</v>
      </c>
      <c r="I209" s="522"/>
      <c r="J209" s="522"/>
      <c r="K209" s="517"/>
      <c r="L209" s="518"/>
      <c r="M209" s="520"/>
      <c r="N209" s="508"/>
    </row>
    <row r="210" spans="3:14" ht="13.8" hidden="1" outlineLevel="1" x14ac:dyDescent="0.25">
      <c r="C210" s="530" t="s">
        <v>535</v>
      </c>
      <c r="D210" s="523" t="s">
        <v>536</v>
      </c>
      <c r="E210" s="145"/>
      <c r="F210" s="145"/>
      <c r="G210" s="366"/>
      <c r="H210" s="349">
        <f t="shared" si="3"/>
        <v>0</v>
      </c>
      <c r="I210" s="522"/>
      <c r="J210" s="522"/>
      <c r="K210" s="517"/>
      <c r="L210" s="518"/>
      <c r="M210" s="520"/>
      <c r="N210" s="508"/>
    </row>
    <row r="211" spans="3:14" ht="13.8" hidden="1" outlineLevel="1" x14ac:dyDescent="0.25">
      <c r="C211" s="530" t="s">
        <v>537</v>
      </c>
      <c r="D211" s="523" t="s">
        <v>538</v>
      </c>
      <c r="E211" s="145"/>
      <c r="F211" s="145"/>
      <c r="G211" s="366"/>
      <c r="H211" s="349">
        <f t="shared" si="3"/>
        <v>0</v>
      </c>
      <c r="I211" s="522"/>
      <c r="J211" s="522"/>
      <c r="K211" s="517"/>
      <c r="L211" s="518"/>
      <c r="M211" s="520"/>
      <c r="N211" s="508"/>
    </row>
    <row r="212" spans="3:14" ht="13.8" hidden="1" outlineLevel="1" x14ac:dyDescent="0.25">
      <c r="C212" s="530" t="s">
        <v>539</v>
      </c>
      <c r="D212" s="523" t="s">
        <v>540</v>
      </c>
      <c r="E212" s="145"/>
      <c r="F212" s="145"/>
      <c r="G212" s="366"/>
      <c r="H212" s="349">
        <f t="shared" si="3"/>
        <v>0</v>
      </c>
      <c r="I212" s="522"/>
      <c r="J212" s="522"/>
      <c r="K212" s="517"/>
      <c r="L212" s="518"/>
      <c r="M212" s="520"/>
      <c r="N212" s="508"/>
    </row>
    <row r="213" spans="3:14" ht="13.8" hidden="1" outlineLevel="1" x14ac:dyDescent="0.25">
      <c r="C213" s="530" t="s">
        <v>541</v>
      </c>
      <c r="D213" s="523" t="s">
        <v>542</v>
      </c>
      <c r="E213" s="145"/>
      <c r="F213" s="145"/>
      <c r="G213" s="366"/>
      <c r="H213" s="349">
        <f t="shared" si="3"/>
        <v>0</v>
      </c>
      <c r="I213" s="522"/>
      <c r="J213" s="522"/>
      <c r="K213" s="517"/>
      <c r="L213" s="518"/>
      <c r="M213" s="520"/>
      <c r="N213" s="508"/>
    </row>
    <row r="214" spans="3:14" ht="13.8" hidden="1" outlineLevel="1" x14ac:dyDescent="0.25">
      <c r="C214" s="530" t="s">
        <v>543</v>
      </c>
      <c r="D214" s="523" t="s">
        <v>544</v>
      </c>
      <c r="E214" s="145"/>
      <c r="F214" s="145"/>
      <c r="G214" s="366"/>
      <c r="H214" s="349">
        <f t="shared" si="3"/>
        <v>0</v>
      </c>
      <c r="I214" s="522"/>
      <c r="J214" s="522"/>
      <c r="K214" s="517"/>
      <c r="L214" s="518"/>
      <c r="M214" s="520"/>
      <c r="N214" s="508"/>
    </row>
    <row r="215" spans="3:14" ht="13.8" hidden="1" outlineLevel="1" x14ac:dyDescent="0.25">
      <c r="C215" s="530" t="s">
        <v>545</v>
      </c>
      <c r="D215" s="523" t="s">
        <v>546</v>
      </c>
      <c r="E215" s="145"/>
      <c r="F215" s="145"/>
      <c r="G215" s="366"/>
      <c r="H215" s="349">
        <f t="shared" si="3"/>
        <v>0</v>
      </c>
      <c r="I215" s="522"/>
      <c r="J215" s="522"/>
      <c r="K215" s="517"/>
      <c r="L215" s="518"/>
      <c r="M215" s="520"/>
      <c r="N215" s="508"/>
    </row>
    <row r="216" spans="3:14" ht="13.8" hidden="1" outlineLevel="1" x14ac:dyDescent="0.25">
      <c r="C216" s="530" t="s">
        <v>547</v>
      </c>
      <c r="D216" s="523" t="s">
        <v>548</v>
      </c>
      <c r="E216" s="145"/>
      <c r="F216" s="145"/>
      <c r="G216" s="366"/>
      <c r="H216" s="349">
        <f t="shared" si="3"/>
        <v>0</v>
      </c>
      <c r="I216" s="522"/>
      <c r="J216" s="522"/>
      <c r="K216" s="517"/>
      <c r="L216" s="518"/>
      <c r="M216" s="520"/>
      <c r="N216" s="508"/>
    </row>
    <row r="217" spans="3:14" ht="13.8" hidden="1" outlineLevel="1" x14ac:dyDescent="0.25">
      <c r="C217" s="530" t="s">
        <v>549</v>
      </c>
      <c r="D217" s="523" t="s">
        <v>550</v>
      </c>
      <c r="E217" s="145"/>
      <c r="F217" s="145"/>
      <c r="G217" s="366"/>
      <c r="H217" s="349">
        <f t="shared" si="3"/>
        <v>0</v>
      </c>
      <c r="I217" s="522"/>
      <c r="J217" s="522"/>
      <c r="K217" s="517"/>
      <c r="L217" s="518"/>
      <c r="M217" s="520"/>
      <c r="N217" s="508"/>
    </row>
    <row r="218" spans="3:14" ht="13.8" hidden="1" outlineLevel="1" x14ac:dyDescent="0.25">
      <c r="C218" s="530" t="s">
        <v>551</v>
      </c>
      <c r="D218" s="523" t="s">
        <v>552</v>
      </c>
      <c r="E218" s="145"/>
      <c r="F218" s="145"/>
      <c r="G218" s="366"/>
      <c r="H218" s="349">
        <f t="shared" si="3"/>
        <v>0</v>
      </c>
      <c r="I218" s="522"/>
      <c r="J218" s="522"/>
      <c r="K218" s="517"/>
      <c r="L218" s="518"/>
      <c r="M218" s="520"/>
      <c r="N218" s="508"/>
    </row>
    <row r="219" spans="3:14" ht="13.8" hidden="1" outlineLevel="1" x14ac:dyDescent="0.25">
      <c r="C219" s="530" t="s">
        <v>553</v>
      </c>
      <c r="D219" s="523" t="s">
        <v>554</v>
      </c>
      <c r="E219" s="145"/>
      <c r="F219" s="145"/>
      <c r="G219" s="366"/>
      <c r="H219" s="349">
        <f t="shared" si="3"/>
        <v>0</v>
      </c>
      <c r="I219" s="522"/>
      <c r="J219" s="522"/>
      <c r="K219" s="517"/>
      <c r="L219" s="518"/>
      <c r="M219" s="520"/>
      <c r="N219" s="508"/>
    </row>
    <row r="220" spans="3:14" ht="13.8" hidden="1" outlineLevel="1" x14ac:dyDescent="0.25">
      <c r="C220" s="530" t="s">
        <v>555</v>
      </c>
      <c r="D220" s="523" t="s">
        <v>556</v>
      </c>
      <c r="E220" s="145"/>
      <c r="F220" s="145"/>
      <c r="G220" s="366"/>
      <c r="H220" s="349">
        <f t="shared" si="3"/>
        <v>0</v>
      </c>
      <c r="I220" s="522"/>
      <c r="J220" s="522"/>
      <c r="K220" s="517"/>
      <c r="L220" s="518"/>
      <c r="M220" s="520"/>
      <c r="N220" s="508"/>
    </row>
    <row r="221" spans="3:14" ht="13.8" hidden="1" outlineLevel="1" x14ac:dyDescent="0.25">
      <c r="C221" s="530" t="s">
        <v>557</v>
      </c>
      <c r="D221" s="523" t="s">
        <v>558</v>
      </c>
      <c r="E221" s="145"/>
      <c r="F221" s="145"/>
      <c r="G221" s="366"/>
      <c r="H221" s="349">
        <f t="shared" si="3"/>
        <v>0</v>
      </c>
      <c r="I221" s="522"/>
      <c r="J221" s="522"/>
      <c r="K221" s="517"/>
      <c r="L221" s="518"/>
      <c r="M221" s="520"/>
      <c r="N221" s="508"/>
    </row>
    <row r="222" spans="3:14" ht="13.8" hidden="1" outlineLevel="1" x14ac:dyDescent="0.25">
      <c r="C222" s="530" t="s">
        <v>559</v>
      </c>
      <c r="D222" s="523" t="s">
        <v>560</v>
      </c>
      <c r="E222" s="145"/>
      <c r="F222" s="145"/>
      <c r="G222" s="366"/>
      <c r="H222" s="349">
        <f t="shared" si="3"/>
        <v>0</v>
      </c>
      <c r="I222" s="522"/>
      <c r="J222" s="522"/>
      <c r="K222" s="517"/>
      <c r="L222" s="518"/>
      <c r="M222" s="520"/>
      <c r="N222" s="508"/>
    </row>
    <row r="223" spans="3:14" ht="13.8" hidden="1" outlineLevel="1" x14ac:dyDescent="0.25">
      <c r="C223" s="530" t="s">
        <v>561</v>
      </c>
      <c r="D223" s="523" t="s">
        <v>562</v>
      </c>
      <c r="E223" s="145"/>
      <c r="F223" s="145"/>
      <c r="G223" s="366"/>
      <c r="H223" s="349">
        <f t="shared" si="3"/>
        <v>0</v>
      </c>
      <c r="I223" s="522"/>
      <c r="J223" s="522"/>
      <c r="K223" s="517"/>
      <c r="L223" s="518"/>
      <c r="M223" s="520"/>
      <c r="N223" s="508"/>
    </row>
    <row r="224" spans="3:14" ht="13.8" hidden="1" outlineLevel="1" x14ac:dyDescent="0.25">
      <c r="C224" s="530" t="s">
        <v>563</v>
      </c>
      <c r="D224" s="523" t="s">
        <v>564</v>
      </c>
      <c r="E224" s="145"/>
      <c r="F224" s="145"/>
      <c r="G224" s="366"/>
      <c r="H224" s="349">
        <f t="shared" si="3"/>
        <v>0</v>
      </c>
      <c r="I224" s="522"/>
      <c r="J224" s="522"/>
      <c r="K224" s="517"/>
      <c r="L224" s="518"/>
      <c r="M224" s="520"/>
      <c r="N224" s="508"/>
    </row>
    <row r="225" spans="3:14" ht="13.8" hidden="1" outlineLevel="1" x14ac:dyDescent="0.25">
      <c r="C225" s="530" t="s">
        <v>565</v>
      </c>
      <c r="D225" s="523" t="s">
        <v>566</v>
      </c>
      <c r="E225" s="145"/>
      <c r="F225" s="145"/>
      <c r="G225" s="366"/>
      <c r="H225" s="349">
        <f t="shared" si="3"/>
        <v>0</v>
      </c>
      <c r="I225" s="522"/>
      <c r="J225" s="522"/>
      <c r="K225" s="517"/>
      <c r="L225" s="518"/>
      <c r="M225" s="520"/>
      <c r="N225" s="508"/>
    </row>
    <row r="226" spans="3:14" ht="13.8" hidden="1" outlineLevel="1" x14ac:dyDescent="0.25">
      <c r="C226" s="530" t="s">
        <v>567</v>
      </c>
      <c r="D226" s="523" t="s">
        <v>568</v>
      </c>
      <c r="E226" s="145"/>
      <c r="F226" s="145"/>
      <c r="G226" s="366"/>
      <c r="H226" s="349">
        <f t="shared" si="3"/>
        <v>0</v>
      </c>
      <c r="I226" s="522"/>
      <c r="J226" s="522"/>
      <c r="K226" s="517"/>
      <c r="L226" s="518"/>
      <c r="M226" s="520"/>
      <c r="N226" s="508"/>
    </row>
    <row r="227" spans="3:14" ht="13.8" hidden="1" outlineLevel="1" x14ac:dyDescent="0.25">
      <c r="C227" s="530" t="s">
        <v>569</v>
      </c>
      <c r="D227" s="523" t="s">
        <v>570</v>
      </c>
      <c r="E227" s="145"/>
      <c r="F227" s="145"/>
      <c r="G227" s="366"/>
      <c r="H227" s="349">
        <f t="shared" si="3"/>
        <v>0</v>
      </c>
      <c r="I227" s="522"/>
      <c r="J227" s="522"/>
      <c r="K227" s="517"/>
      <c r="L227" s="518"/>
      <c r="M227" s="520"/>
      <c r="N227" s="508"/>
    </row>
    <row r="228" spans="3:14" ht="13.8" hidden="1" outlineLevel="1" x14ac:dyDescent="0.25">
      <c r="C228" s="530" t="s">
        <v>571</v>
      </c>
      <c r="D228" s="523" t="s">
        <v>572</v>
      </c>
      <c r="E228" s="145"/>
      <c r="F228" s="145"/>
      <c r="G228" s="366"/>
      <c r="H228" s="349">
        <f t="shared" si="3"/>
        <v>0</v>
      </c>
      <c r="I228" s="522"/>
      <c r="J228" s="522"/>
      <c r="K228" s="517"/>
      <c r="L228" s="518"/>
      <c r="M228" s="520"/>
      <c r="N228" s="508"/>
    </row>
    <row r="229" spans="3:14" ht="13.8" hidden="1" outlineLevel="1" x14ac:dyDescent="0.25">
      <c r="C229" s="530" t="s">
        <v>573</v>
      </c>
      <c r="D229" s="523" t="s">
        <v>574</v>
      </c>
      <c r="E229" s="145"/>
      <c r="F229" s="145"/>
      <c r="G229" s="366"/>
      <c r="H229" s="349">
        <f t="shared" si="3"/>
        <v>0</v>
      </c>
      <c r="I229" s="522"/>
      <c r="J229" s="522"/>
      <c r="K229" s="517"/>
      <c r="L229" s="518"/>
      <c r="M229" s="520"/>
      <c r="N229" s="508"/>
    </row>
    <row r="230" spans="3:14" ht="13.8" hidden="1" outlineLevel="1" x14ac:dyDescent="0.25">
      <c r="C230" s="530" t="s">
        <v>575</v>
      </c>
      <c r="D230" s="523" t="s">
        <v>576</v>
      </c>
      <c r="E230" s="145"/>
      <c r="F230" s="145"/>
      <c r="G230" s="366"/>
      <c r="H230" s="349">
        <f t="shared" si="3"/>
        <v>0</v>
      </c>
      <c r="I230" s="522"/>
      <c r="J230" s="522"/>
      <c r="K230" s="517"/>
      <c r="L230" s="518"/>
      <c r="M230" s="520"/>
      <c r="N230" s="508"/>
    </row>
    <row r="231" spans="3:14" ht="13.8" hidden="1" outlineLevel="1" x14ac:dyDescent="0.25">
      <c r="C231" s="530" t="s">
        <v>577</v>
      </c>
      <c r="D231" s="523" t="s">
        <v>578</v>
      </c>
      <c r="E231" s="145"/>
      <c r="F231" s="145"/>
      <c r="G231" s="366"/>
      <c r="H231" s="349">
        <f t="shared" si="3"/>
        <v>0</v>
      </c>
      <c r="I231" s="522"/>
      <c r="J231" s="522"/>
      <c r="K231" s="517"/>
      <c r="L231" s="518"/>
      <c r="M231" s="520"/>
      <c r="N231" s="508"/>
    </row>
    <row r="232" spans="3:14" ht="26.4" hidden="1" outlineLevel="1" x14ac:dyDescent="0.25">
      <c r="C232" s="530" t="s">
        <v>579</v>
      </c>
      <c r="D232" s="523" t="s">
        <v>580</v>
      </c>
      <c r="E232" s="145"/>
      <c r="F232" s="145"/>
      <c r="G232" s="366"/>
      <c r="H232" s="349">
        <f t="shared" si="3"/>
        <v>0</v>
      </c>
      <c r="I232" s="522"/>
      <c r="J232" s="522"/>
      <c r="K232" s="517"/>
      <c r="L232" s="518"/>
      <c r="M232" s="520"/>
      <c r="N232" s="508"/>
    </row>
    <row r="233" spans="3:14" ht="26.4" hidden="1" outlineLevel="1" x14ac:dyDescent="0.25">
      <c r="C233" s="530" t="s">
        <v>581</v>
      </c>
      <c r="D233" s="523" t="s">
        <v>582</v>
      </c>
      <c r="E233" s="145"/>
      <c r="F233" s="145"/>
      <c r="G233" s="366"/>
      <c r="H233" s="349">
        <f t="shared" si="3"/>
        <v>0</v>
      </c>
      <c r="I233" s="522"/>
      <c r="J233" s="522"/>
      <c r="K233" s="517"/>
      <c r="L233" s="518"/>
      <c r="M233" s="520"/>
      <c r="N233" s="508"/>
    </row>
    <row r="234" spans="3:14" ht="13.8" hidden="1" outlineLevel="1" x14ac:dyDescent="0.25">
      <c r="C234" s="530" t="s">
        <v>583</v>
      </c>
      <c r="D234" s="523" t="s">
        <v>584</v>
      </c>
      <c r="E234" s="145"/>
      <c r="F234" s="145"/>
      <c r="G234" s="366"/>
      <c r="H234" s="349">
        <f t="shared" si="3"/>
        <v>0</v>
      </c>
      <c r="I234" s="522"/>
      <c r="J234" s="522"/>
      <c r="K234" s="517"/>
      <c r="L234" s="518"/>
      <c r="M234" s="520"/>
      <c r="N234" s="508"/>
    </row>
    <row r="235" spans="3:14" ht="13.8" hidden="1" outlineLevel="1" x14ac:dyDescent="0.25">
      <c r="C235" s="530" t="s">
        <v>585</v>
      </c>
      <c r="D235" s="523" t="s">
        <v>586</v>
      </c>
      <c r="E235" s="145"/>
      <c r="F235" s="145"/>
      <c r="G235" s="366"/>
      <c r="H235" s="349">
        <f t="shared" si="3"/>
        <v>0</v>
      </c>
      <c r="I235" s="522"/>
      <c r="J235" s="522"/>
      <c r="K235" s="517"/>
      <c r="L235" s="518"/>
      <c r="M235" s="520"/>
      <c r="N235" s="508"/>
    </row>
    <row r="236" spans="3:14" ht="13.8" hidden="1" outlineLevel="1" x14ac:dyDescent="0.25">
      <c r="C236" s="530" t="s">
        <v>587</v>
      </c>
      <c r="D236" s="523" t="s">
        <v>588</v>
      </c>
      <c r="E236" s="145"/>
      <c r="F236" s="145"/>
      <c r="G236" s="366"/>
      <c r="H236" s="349">
        <f t="shared" si="3"/>
        <v>0</v>
      </c>
      <c r="I236" s="522"/>
      <c r="J236" s="522"/>
      <c r="K236" s="517"/>
      <c r="L236" s="518"/>
      <c r="M236" s="520"/>
      <c r="N236" s="508"/>
    </row>
    <row r="237" spans="3:14" ht="13.8" hidden="1" outlineLevel="1" x14ac:dyDescent="0.25">
      <c r="C237" s="530" t="s">
        <v>589</v>
      </c>
      <c r="D237" s="523" t="s">
        <v>590</v>
      </c>
      <c r="E237" s="145"/>
      <c r="F237" s="145"/>
      <c r="G237" s="366"/>
      <c r="H237" s="349">
        <f t="shared" si="3"/>
        <v>0</v>
      </c>
      <c r="I237" s="522"/>
      <c r="J237" s="522"/>
      <c r="K237" s="517"/>
      <c r="L237" s="518"/>
      <c r="M237" s="520"/>
      <c r="N237" s="508"/>
    </row>
    <row r="238" spans="3:14" ht="13.8" hidden="1" outlineLevel="1" x14ac:dyDescent="0.25">
      <c r="C238" s="530" t="s">
        <v>591</v>
      </c>
      <c r="D238" s="523" t="s">
        <v>592</v>
      </c>
      <c r="E238" s="145"/>
      <c r="F238" s="145"/>
      <c r="G238" s="366"/>
      <c r="H238" s="349">
        <f t="shared" si="3"/>
        <v>0</v>
      </c>
      <c r="I238" s="522"/>
      <c r="J238" s="522"/>
      <c r="K238" s="517"/>
      <c r="L238" s="518"/>
      <c r="M238" s="520"/>
      <c r="N238" s="508"/>
    </row>
    <row r="239" spans="3:14" ht="13.8" hidden="1" outlineLevel="1" x14ac:dyDescent="0.25">
      <c r="C239" s="530" t="s">
        <v>593</v>
      </c>
      <c r="D239" s="523" t="s">
        <v>594</v>
      </c>
      <c r="E239" s="145"/>
      <c r="F239" s="145"/>
      <c r="G239" s="366"/>
      <c r="H239" s="349">
        <f t="shared" si="3"/>
        <v>0</v>
      </c>
      <c r="I239" s="522"/>
      <c r="J239" s="522"/>
      <c r="K239" s="517"/>
      <c r="L239" s="518"/>
      <c r="M239" s="520"/>
      <c r="N239" s="508"/>
    </row>
    <row r="240" spans="3:14" ht="13.8" hidden="1" outlineLevel="1" x14ac:dyDescent="0.25">
      <c r="C240" s="530" t="s">
        <v>595</v>
      </c>
      <c r="D240" s="523" t="s">
        <v>596</v>
      </c>
      <c r="E240" s="145"/>
      <c r="F240" s="145"/>
      <c r="G240" s="366"/>
      <c r="H240" s="349">
        <f t="shared" si="3"/>
        <v>0</v>
      </c>
      <c r="I240" s="522"/>
      <c r="J240" s="522"/>
      <c r="K240" s="517"/>
      <c r="L240" s="518"/>
      <c r="M240" s="520"/>
      <c r="N240" s="508"/>
    </row>
    <row r="241" spans="1:14" ht="13.8" hidden="1" outlineLevel="1" x14ac:dyDescent="0.25">
      <c r="C241" s="530" t="s">
        <v>597</v>
      </c>
      <c r="D241" s="523" t="s">
        <v>598</v>
      </c>
      <c r="E241" s="145"/>
      <c r="F241" s="145"/>
      <c r="G241" s="366"/>
      <c r="H241" s="349">
        <f t="shared" si="3"/>
        <v>0</v>
      </c>
      <c r="I241" s="522"/>
      <c r="J241" s="522"/>
      <c r="K241" s="517"/>
      <c r="L241" s="518"/>
      <c r="M241" s="520"/>
      <c r="N241" s="508"/>
    </row>
    <row r="242" spans="1:14" ht="13.8" hidden="1" outlineLevel="1" x14ac:dyDescent="0.25">
      <c r="C242" s="530" t="s">
        <v>599</v>
      </c>
      <c r="D242" s="523" t="s">
        <v>600</v>
      </c>
      <c r="E242" s="145"/>
      <c r="F242" s="145"/>
      <c r="G242" s="366"/>
      <c r="H242" s="349">
        <f t="shared" si="3"/>
        <v>0</v>
      </c>
      <c r="I242" s="522"/>
      <c r="J242" s="522"/>
      <c r="K242" s="517"/>
      <c r="L242" s="518"/>
      <c r="M242" s="520"/>
      <c r="N242" s="508"/>
    </row>
    <row r="243" spans="1:14" ht="13.8" hidden="1" outlineLevel="1" x14ac:dyDescent="0.25">
      <c r="C243" s="530" t="s">
        <v>601</v>
      </c>
      <c r="D243" s="523" t="s">
        <v>602</v>
      </c>
      <c r="E243" s="145"/>
      <c r="F243" s="145"/>
      <c r="G243" s="366"/>
      <c r="H243" s="349">
        <f t="shared" si="3"/>
        <v>0</v>
      </c>
      <c r="I243" s="522"/>
      <c r="J243" s="522"/>
      <c r="K243" s="517"/>
      <c r="L243" s="518"/>
      <c r="M243" s="520"/>
      <c r="N243" s="508"/>
    </row>
    <row r="244" spans="1:14" ht="13.8" hidden="1" outlineLevel="1" x14ac:dyDescent="0.25">
      <c r="C244" s="530" t="s">
        <v>603</v>
      </c>
      <c r="D244" s="523" t="s">
        <v>604</v>
      </c>
      <c r="E244" s="145"/>
      <c r="F244" s="145"/>
      <c r="G244" s="366"/>
      <c r="H244" s="349">
        <f t="shared" si="3"/>
        <v>0</v>
      </c>
      <c r="I244" s="522"/>
      <c r="J244" s="522"/>
      <c r="K244" s="517"/>
      <c r="L244" s="518"/>
      <c r="M244" s="520"/>
      <c r="N244" s="508"/>
    </row>
    <row r="245" spans="1:14" ht="13.8" hidden="1" outlineLevel="1" x14ac:dyDescent="0.25">
      <c r="C245" s="530" t="s">
        <v>605</v>
      </c>
      <c r="D245" s="523" t="s">
        <v>606</v>
      </c>
      <c r="E245" s="145"/>
      <c r="F245" s="145"/>
      <c r="G245" s="366"/>
      <c r="H245" s="349">
        <f t="shared" si="3"/>
        <v>0</v>
      </c>
      <c r="I245" s="522"/>
      <c r="J245" s="522"/>
      <c r="K245" s="517"/>
      <c r="L245" s="518"/>
      <c r="M245" s="520"/>
      <c r="N245" s="508"/>
    </row>
    <row r="246" spans="1:14" ht="13.8" hidden="1" outlineLevel="1" x14ac:dyDescent="0.25">
      <c r="C246" s="530" t="s">
        <v>607</v>
      </c>
      <c r="D246" s="523" t="s">
        <v>608</v>
      </c>
      <c r="E246" s="145"/>
      <c r="F246" s="145"/>
      <c r="G246" s="366"/>
      <c r="H246" s="349">
        <f t="shared" si="3"/>
        <v>0</v>
      </c>
      <c r="I246" s="522"/>
      <c r="J246" s="522"/>
      <c r="K246" s="517"/>
      <c r="L246" s="518"/>
      <c r="M246" s="520"/>
      <c r="N246" s="508"/>
    </row>
    <row r="247" spans="1:14" ht="13.8" hidden="1" outlineLevel="1" x14ac:dyDescent="0.25">
      <c r="C247" s="530" t="s">
        <v>609</v>
      </c>
      <c r="D247" s="523" t="s">
        <v>610</v>
      </c>
      <c r="E247" s="145"/>
      <c r="F247" s="145"/>
      <c r="G247" s="366"/>
      <c r="H247" s="349">
        <f t="shared" si="3"/>
        <v>0</v>
      </c>
      <c r="I247" s="522"/>
      <c r="J247" s="522"/>
      <c r="K247" s="517"/>
      <c r="L247" s="518"/>
      <c r="M247" s="520"/>
      <c r="N247" s="508"/>
    </row>
    <row r="248" spans="1:14" ht="13.8" hidden="1" outlineLevel="1" x14ac:dyDescent="0.25">
      <c r="C248" s="530" t="s">
        <v>611</v>
      </c>
      <c r="D248" s="523" t="s">
        <v>612</v>
      </c>
      <c r="E248" s="145"/>
      <c r="F248" s="145"/>
      <c r="G248" s="366"/>
      <c r="H248" s="349">
        <f t="shared" si="3"/>
        <v>0</v>
      </c>
      <c r="I248" s="522"/>
      <c r="J248" s="522"/>
      <c r="K248" s="517"/>
      <c r="L248" s="518"/>
      <c r="M248" s="520"/>
      <c r="N248" s="508"/>
    </row>
    <row r="249" spans="1:14" ht="13.8" hidden="1" outlineLevel="1" x14ac:dyDescent="0.25">
      <c r="C249" s="530" t="s">
        <v>613</v>
      </c>
      <c r="D249" s="523" t="s">
        <v>614</v>
      </c>
      <c r="E249" s="145"/>
      <c r="F249" s="145"/>
      <c r="G249" s="366"/>
      <c r="H249" s="349">
        <f t="shared" si="3"/>
        <v>0</v>
      </c>
      <c r="I249" s="522"/>
      <c r="J249" s="522"/>
      <c r="K249" s="517"/>
      <c r="L249" s="518"/>
      <c r="M249" s="520"/>
      <c r="N249" s="508"/>
    </row>
    <row r="250" spans="1:14" ht="26.4" hidden="1" collapsed="1" x14ac:dyDescent="0.25">
      <c r="A250" s="494">
        <v>6</v>
      </c>
      <c r="B250" s="494" t="s">
        <v>438</v>
      </c>
      <c r="C250" s="509" t="s">
        <v>615</v>
      </c>
      <c r="D250" s="531" t="s">
        <v>616</v>
      </c>
      <c r="E250" s="155"/>
      <c r="F250" s="155"/>
      <c r="G250" s="369"/>
      <c r="H250" s="349">
        <f t="shared" si="3"/>
        <v>0</v>
      </c>
      <c r="I250" s="522"/>
      <c r="J250" s="522"/>
      <c r="K250" s="517"/>
      <c r="L250" s="518"/>
      <c r="M250" s="520"/>
      <c r="N250" s="508"/>
    </row>
    <row r="251" spans="1:14" ht="13.8" hidden="1" x14ac:dyDescent="0.25">
      <c r="A251" s="494">
        <v>6</v>
      </c>
      <c r="B251" s="494" t="s">
        <v>438</v>
      </c>
      <c r="C251" s="509" t="s">
        <v>618</v>
      </c>
      <c r="D251" s="521" t="s">
        <v>619</v>
      </c>
      <c r="E251" s="145"/>
      <c r="F251" s="145"/>
      <c r="G251" s="369"/>
      <c r="H251" s="349">
        <f t="shared" si="3"/>
        <v>0</v>
      </c>
      <c r="I251" s="522"/>
      <c r="J251" s="522"/>
      <c r="K251" s="517"/>
      <c r="L251" s="518"/>
      <c r="M251" s="520"/>
      <c r="N251" s="508"/>
    </row>
    <row r="252" spans="1:14" ht="13.8" hidden="1" x14ac:dyDescent="0.25">
      <c r="A252" s="494">
        <v>6</v>
      </c>
      <c r="B252" s="494" t="s">
        <v>438</v>
      </c>
      <c r="C252" s="509" t="s">
        <v>620</v>
      </c>
      <c r="D252" s="521" t="s">
        <v>621</v>
      </c>
      <c r="E252" s="145"/>
      <c r="F252" s="145"/>
      <c r="G252" s="369"/>
      <c r="H252" s="349">
        <f t="shared" si="3"/>
        <v>0</v>
      </c>
      <c r="I252" s="522"/>
      <c r="J252" s="522"/>
      <c r="K252" s="517"/>
      <c r="L252" s="518"/>
      <c r="M252" s="520"/>
      <c r="N252" s="508"/>
    </row>
    <row r="253" spans="1:14" ht="13.8" hidden="1" x14ac:dyDescent="0.25">
      <c r="A253" s="494">
        <v>6</v>
      </c>
      <c r="B253" s="494" t="s">
        <v>438</v>
      </c>
      <c r="C253" s="509" t="s">
        <v>622</v>
      </c>
      <c r="D253" s="521" t="s">
        <v>623</v>
      </c>
      <c r="E253" s="145"/>
      <c r="F253" s="145"/>
      <c r="G253" s="369"/>
      <c r="H253" s="349">
        <f t="shared" si="3"/>
        <v>0</v>
      </c>
      <c r="I253" s="522"/>
      <c r="J253" s="522"/>
      <c r="K253" s="517"/>
      <c r="L253" s="518"/>
      <c r="M253" s="520"/>
      <c r="N253" s="508"/>
    </row>
    <row r="254" spans="1:14" ht="13.8" hidden="1" x14ac:dyDescent="0.25">
      <c r="A254" s="494">
        <v>6</v>
      </c>
      <c r="B254" s="494" t="s">
        <v>438</v>
      </c>
      <c r="C254" s="509" t="s">
        <v>624</v>
      </c>
      <c r="D254" s="521" t="s">
        <v>625</v>
      </c>
      <c r="E254" s="145"/>
      <c r="F254" s="145"/>
      <c r="G254" s="369"/>
      <c r="H254" s="349">
        <f t="shared" si="3"/>
        <v>0</v>
      </c>
      <c r="I254" s="522"/>
      <c r="J254" s="522"/>
      <c r="K254" s="517"/>
      <c r="L254" s="518"/>
      <c r="M254" s="520"/>
      <c r="N254" s="508"/>
    </row>
    <row r="255" spans="1:14" ht="13.8" hidden="1" x14ac:dyDescent="0.25">
      <c r="A255" s="494">
        <v>6</v>
      </c>
      <c r="B255" s="494" t="s">
        <v>626</v>
      </c>
      <c r="C255" s="509" t="s">
        <v>627</v>
      </c>
      <c r="D255" s="521" t="s">
        <v>628</v>
      </c>
      <c r="E255" s="145"/>
      <c r="F255" s="145"/>
      <c r="G255" s="369"/>
      <c r="H255" s="349">
        <f t="shared" si="3"/>
        <v>0</v>
      </c>
      <c r="I255" s="522"/>
      <c r="J255" s="522"/>
      <c r="K255" s="517"/>
      <c r="L255" s="518"/>
      <c r="M255" s="520"/>
      <c r="N255" s="508"/>
    </row>
    <row r="256" spans="1:14" ht="13.8" hidden="1" x14ac:dyDescent="0.25">
      <c r="A256" s="494">
        <v>6</v>
      </c>
      <c r="B256" s="494" t="s">
        <v>626</v>
      </c>
      <c r="C256" s="509" t="s">
        <v>629</v>
      </c>
      <c r="D256" s="521" t="s">
        <v>630</v>
      </c>
      <c r="E256" s="145"/>
      <c r="F256" s="145"/>
      <c r="G256" s="366"/>
      <c r="H256" s="349">
        <f t="shared" si="3"/>
        <v>0</v>
      </c>
      <c r="I256" s="332"/>
      <c r="J256" s="332"/>
      <c r="K256" s="532"/>
      <c r="L256" s="533"/>
      <c r="M256" s="520"/>
      <c r="N256" s="508"/>
    </row>
    <row r="257" spans="1:14" ht="13.8" hidden="1" x14ac:dyDescent="0.25">
      <c r="A257" s="494">
        <v>6</v>
      </c>
      <c r="B257" s="494" t="s">
        <v>626</v>
      </c>
      <c r="C257" s="509" t="s">
        <v>632</v>
      </c>
      <c r="D257" s="521" t="s">
        <v>633</v>
      </c>
      <c r="E257" s="145"/>
      <c r="F257" s="145"/>
      <c r="G257" s="366"/>
      <c r="H257" s="349">
        <f t="shared" si="3"/>
        <v>0</v>
      </c>
      <c r="I257" s="522"/>
      <c r="J257" s="522"/>
      <c r="K257" s="517"/>
      <c r="L257" s="518"/>
      <c r="M257" s="520"/>
      <c r="N257" s="508"/>
    </row>
    <row r="258" spans="1:14" ht="26.4" hidden="1" x14ac:dyDescent="0.25">
      <c r="A258" s="494">
        <v>6</v>
      </c>
      <c r="B258" s="494" t="s">
        <v>626</v>
      </c>
      <c r="C258" s="509" t="s">
        <v>634</v>
      </c>
      <c r="D258" s="523" t="s">
        <v>635</v>
      </c>
      <c r="E258" s="145"/>
      <c r="F258" s="145"/>
      <c r="G258" s="366"/>
      <c r="H258" s="349">
        <f t="shared" si="3"/>
        <v>0</v>
      </c>
      <c r="I258" s="522"/>
      <c r="J258" s="522"/>
      <c r="K258" s="517"/>
      <c r="L258" s="518"/>
      <c r="M258" s="520"/>
      <c r="N258" s="508"/>
    </row>
    <row r="259" spans="1:14" ht="13.8" hidden="1" x14ac:dyDescent="0.25">
      <c r="A259" s="494">
        <v>6</v>
      </c>
      <c r="B259" s="494" t="s">
        <v>637</v>
      </c>
      <c r="C259" s="509" t="s">
        <v>638</v>
      </c>
      <c r="D259" s="521" t="s">
        <v>639</v>
      </c>
      <c r="E259" s="145"/>
      <c r="F259" s="145"/>
      <c r="G259" s="366"/>
      <c r="H259" s="349">
        <f t="shared" si="3"/>
        <v>0</v>
      </c>
      <c r="I259" s="522"/>
      <c r="J259" s="522"/>
      <c r="K259" s="517"/>
      <c r="L259" s="518"/>
      <c r="M259" s="520"/>
      <c r="N259" s="508"/>
    </row>
    <row r="260" spans="1:14" ht="13.8" hidden="1" x14ac:dyDescent="0.25">
      <c r="A260" s="494">
        <v>6</v>
      </c>
      <c r="B260" s="494" t="s">
        <v>637</v>
      </c>
      <c r="C260" s="509"/>
      <c r="D260" s="521" t="s">
        <v>640</v>
      </c>
      <c r="E260" s="145"/>
      <c r="F260" s="145"/>
      <c r="G260" s="366"/>
      <c r="H260" s="349">
        <f t="shared" si="3"/>
        <v>0</v>
      </c>
      <c r="I260" s="522"/>
      <c r="J260" s="522"/>
      <c r="K260" s="517"/>
      <c r="L260" s="518"/>
      <c r="M260" s="520"/>
      <c r="N260" s="508"/>
    </row>
    <row r="261" spans="1:14" ht="13.8" hidden="1" x14ac:dyDescent="0.25">
      <c r="A261" s="494">
        <v>6</v>
      </c>
      <c r="B261" s="494" t="s">
        <v>637</v>
      </c>
      <c r="C261" s="509" t="s">
        <v>641</v>
      </c>
      <c r="D261" s="521" t="s">
        <v>642</v>
      </c>
      <c r="E261" s="145"/>
      <c r="F261" s="145"/>
      <c r="G261" s="366"/>
      <c r="H261" s="349">
        <f t="shared" si="3"/>
        <v>0</v>
      </c>
      <c r="I261" s="522"/>
      <c r="J261" s="522"/>
      <c r="K261" s="517"/>
      <c r="L261" s="518"/>
      <c r="M261" s="520"/>
      <c r="N261" s="508"/>
    </row>
    <row r="262" spans="1:14" ht="13.8" hidden="1" x14ac:dyDescent="0.25">
      <c r="A262" s="494">
        <v>6</v>
      </c>
      <c r="B262" s="494" t="s">
        <v>637</v>
      </c>
      <c r="C262" s="509" t="s">
        <v>643</v>
      </c>
      <c r="D262" s="521" t="s">
        <v>644</v>
      </c>
      <c r="E262" s="145"/>
      <c r="F262" s="145"/>
      <c r="G262" s="366"/>
      <c r="H262" s="349">
        <f t="shared" si="3"/>
        <v>0</v>
      </c>
      <c r="I262" s="522"/>
      <c r="J262" s="522"/>
      <c r="K262" s="517"/>
      <c r="L262" s="518"/>
      <c r="M262" s="520"/>
      <c r="N262" s="508"/>
    </row>
    <row r="263" spans="1:14" ht="13.8" hidden="1" x14ac:dyDescent="0.25">
      <c r="A263" s="494">
        <v>6</v>
      </c>
      <c r="B263" s="494" t="s">
        <v>637</v>
      </c>
      <c r="C263" s="509" t="s">
        <v>645</v>
      </c>
      <c r="D263" s="521" t="s">
        <v>646</v>
      </c>
      <c r="E263" s="145"/>
      <c r="F263" s="145"/>
      <c r="G263" s="366"/>
      <c r="H263" s="349">
        <f t="shared" ref="H263:H312" si="4">+E263+F263+G263</f>
        <v>0</v>
      </c>
      <c r="I263" s="522"/>
      <c r="J263" s="522"/>
      <c r="K263" s="517"/>
      <c r="L263" s="518"/>
      <c r="M263" s="520"/>
      <c r="N263" s="508"/>
    </row>
    <row r="264" spans="1:14" ht="34.5" customHeight="1" x14ac:dyDescent="0.25">
      <c r="A264" s="494">
        <v>6</v>
      </c>
      <c r="B264" s="494" t="s">
        <v>637</v>
      </c>
      <c r="C264" s="509" t="s">
        <v>647</v>
      </c>
      <c r="D264" s="521" t="s">
        <v>648</v>
      </c>
      <c r="E264" s="145"/>
      <c r="F264" s="145"/>
      <c r="G264" s="366">
        <v>12000000</v>
      </c>
      <c r="H264" s="349">
        <f t="shared" si="4"/>
        <v>12000000</v>
      </c>
      <c r="I264" s="144" t="s">
        <v>914</v>
      </c>
      <c r="J264" s="144"/>
      <c r="K264" s="149"/>
      <c r="L264" s="150"/>
      <c r="M264" s="158"/>
      <c r="N264" s="508"/>
    </row>
    <row r="265" spans="1:14" ht="13.8" hidden="1" x14ac:dyDescent="0.25">
      <c r="A265" s="494">
        <v>6</v>
      </c>
      <c r="B265" s="494" t="s">
        <v>650</v>
      </c>
      <c r="C265" s="528" t="s">
        <v>651</v>
      </c>
      <c r="D265" s="534" t="s">
        <v>652</v>
      </c>
      <c r="E265" s="527"/>
      <c r="F265" s="527"/>
      <c r="G265" s="369"/>
      <c r="H265" s="349"/>
      <c r="I265" s="522"/>
      <c r="J265" s="522"/>
      <c r="K265" s="517"/>
      <c r="L265" s="518"/>
      <c r="M265" s="520"/>
      <c r="N265" s="508"/>
    </row>
    <row r="266" spans="1:14" ht="13.8" hidden="1" outlineLevel="1" x14ac:dyDescent="0.25">
      <c r="C266" s="530" t="s">
        <v>653</v>
      </c>
      <c r="D266" s="521" t="s">
        <v>654</v>
      </c>
      <c r="E266" s="527"/>
      <c r="F266" s="527"/>
      <c r="G266" s="369"/>
      <c r="H266" s="349">
        <f t="shared" si="4"/>
        <v>0</v>
      </c>
      <c r="I266" s="522"/>
      <c r="J266" s="522"/>
      <c r="K266" s="517"/>
      <c r="L266" s="518"/>
      <c r="M266" s="520"/>
      <c r="N266" s="508"/>
    </row>
    <row r="267" spans="1:14" ht="13.8" hidden="1" outlineLevel="1" x14ac:dyDescent="0.25">
      <c r="C267" s="530" t="s">
        <v>655</v>
      </c>
      <c r="D267" s="521" t="s">
        <v>656</v>
      </c>
      <c r="E267" s="527"/>
      <c r="F267" s="527"/>
      <c r="G267" s="369"/>
      <c r="H267" s="349">
        <f t="shared" si="4"/>
        <v>0</v>
      </c>
      <c r="I267" s="522"/>
      <c r="J267" s="522"/>
      <c r="K267" s="517"/>
      <c r="L267" s="518"/>
      <c r="M267" s="520"/>
      <c r="N267" s="508"/>
    </row>
    <row r="268" spans="1:14" ht="13.8" hidden="1" outlineLevel="1" x14ac:dyDescent="0.25">
      <c r="C268" s="530" t="s">
        <v>657</v>
      </c>
      <c r="D268" s="521" t="s">
        <v>658</v>
      </c>
      <c r="E268" s="527"/>
      <c r="F268" s="527"/>
      <c r="G268" s="369"/>
      <c r="H268" s="349">
        <f t="shared" si="4"/>
        <v>0</v>
      </c>
      <c r="I268" s="522"/>
      <c r="J268" s="522"/>
      <c r="K268" s="517"/>
      <c r="L268" s="518"/>
      <c r="M268" s="520"/>
      <c r="N268" s="508"/>
    </row>
    <row r="269" spans="1:14" ht="13.8" hidden="1" collapsed="1" x14ac:dyDescent="0.25">
      <c r="A269" s="494">
        <v>6</v>
      </c>
      <c r="B269" s="494" t="s">
        <v>650</v>
      </c>
      <c r="C269" s="528" t="s">
        <v>659</v>
      </c>
      <c r="D269" s="534" t="s">
        <v>660</v>
      </c>
      <c r="E269" s="527"/>
      <c r="F269" s="527"/>
      <c r="G269" s="369"/>
      <c r="H269" s="349"/>
      <c r="I269" s="522"/>
      <c r="J269" s="522"/>
      <c r="K269" s="517"/>
      <c r="L269" s="518"/>
      <c r="M269" s="535"/>
      <c r="N269" s="508"/>
    </row>
    <row r="270" spans="1:14" ht="57" outlineLevel="1" x14ac:dyDescent="0.25">
      <c r="C270" s="530" t="s">
        <v>661</v>
      </c>
      <c r="D270" s="521" t="s">
        <v>662</v>
      </c>
      <c r="E270" s="527"/>
      <c r="F270" s="527"/>
      <c r="G270" s="369">
        <v>54000000</v>
      </c>
      <c r="H270" s="349">
        <f t="shared" si="4"/>
        <v>54000000</v>
      </c>
      <c r="I270" s="144" t="s">
        <v>1262</v>
      </c>
      <c r="J270" s="144"/>
      <c r="K270" s="517"/>
      <c r="L270" s="518"/>
      <c r="M270" s="535"/>
      <c r="N270" s="508"/>
    </row>
    <row r="271" spans="1:14" ht="13.8" hidden="1" outlineLevel="1" x14ac:dyDescent="0.25">
      <c r="C271" s="530" t="s">
        <v>663</v>
      </c>
      <c r="D271" s="521" t="s">
        <v>664</v>
      </c>
      <c r="E271" s="527"/>
      <c r="F271" s="527"/>
      <c r="G271" s="369"/>
      <c r="H271" s="349">
        <f t="shared" si="4"/>
        <v>0</v>
      </c>
      <c r="I271" s="522"/>
      <c r="J271" s="522"/>
      <c r="K271" s="517"/>
      <c r="L271" s="518"/>
      <c r="M271" s="535"/>
      <c r="N271" s="508"/>
    </row>
    <row r="272" spans="1:14" ht="13.8" hidden="1" outlineLevel="1" x14ac:dyDescent="0.25">
      <c r="C272" s="530" t="s">
        <v>665</v>
      </c>
      <c r="D272" s="521" t="s">
        <v>666</v>
      </c>
      <c r="E272" s="527"/>
      <c r="F272" s="527"/>
      <c r="G272" s="369"/>
      <c r="H272" s="349">
        <f t="shared" si="4"/>
        <v>0</v>
      </c>
      <c r="I272" s="522"/>
      <c r="J272" s="522"/>
      <c r="K272" s="517"/>
      <c r="L272" s="518"/>
      <c r="M272" s="535"/>
      <c r="N272" s="508"/>
    </row>
    <row r="273" spans="1:14" ht="13.8" hidden="1" outlineLevel="1" x14ac:dyDescent="0.25">
      <c r="C273" s="530" t="s">
        <v>668</v>
      </c>
      <c r="D273" s="521" t="s">
        <v>666</v>
      </c>
      <c r="E273" s="527"/>
      <c r="F273" s="527"/>
      <c r="G273" s="369"/>
      <c r="H273" s="349">
        <f t="shared" si="4"/>
        <v>0</v>
      </c>
      <c r="I273" s="522"/>
      <c r="J273" s="522"/>
      <c r="K273" s="517"/>
      <c r="L273" s="518"/>
      <c r="M273" s="535"/>
      <c r="N273" s="508"/>
    </row>
    <row r="274" spans="1:14" ht="13.8" hidden="1" outlineLevel="1" x14ac:dyDescent="0.25">
      <c r="C274" s="530" t="s">
        <v>670</v>
      </c>
      <c r="D274" s="521" t="s">
        <v>671</v>
      </c>
      <c r="E274" s="527"/>
      <c r="F274" s="527"/>
      <c r="G274" s="369"/>
      <c r="H274" s="349">
        <f t="shared" si="4"/>
        <v>0</v>
      </c>
      <c r="I274" s="522"/>
      <c r="J274" s="522"/>
      <c r="K274" s="517"/>
      <c r="L274" s="518"/>
      <c r="M274" s="535"/>
      <c r="N274" s="508"/>
    </row>
    <row r="275" spans="1:14" ht="13.8" hidden="1" outlineLevel="1" x14ac:dyDescent="0.25">
      <c r="A275" s="494">
        <v>6</v>
      </c>
      <c r="B275" s="494" t="s">
        <v>650</v>
      </c>
      <c r="C275" s="530" t="s">
        <v>673</v>
      </c>
      <c r="D275" s="521" t="s">
        <v>674</v>
      </c>
      <c r="E275" s="527"/>
      <c r="F275" s="527"/>
      <c r="G275" s="369"/>
      <c r="H275" s="349">
        <f t="shared" si="4"/>
        <v>0</v>
      </c>
      <c r="I275" s="522"/>
      <c r="J275" s="522"/>
      <c r="K275" s="517"/>
      <c r="L275" s="518"/>
      <c r="M275" s="520"/>
      <c r="N275" s="508"/>
    </row>
    <row r="276" spans="1:14" ht="14.4" hidden="1" outlineLevel="1" x14ac:dyDescent="0.25">
      <c r="A276" s="494">
        <v>6</v>
      </c>
      <c r="B276" s="494" t="s">
        <v>650</v>
      </c>
      <c r="C276" s="530" t="s">
        <v>675</v>
      </c>
      <c r="D276" s="521" t="s">
        <v>676</v>
      </c>
      <c r="E276" s="155"/>
      <c r="F276" s="155"/>
      <c r="G276" s="369"/>
      <c r="H276" s="349">
        <f t="shared" si="4"/>
        <v>0</v>
      </c>
      <c r="I276" s="522"/>
      <c r="J276" s="522"/>
      <c r="K276" s="517"/>
      <c r="L276" s="518"/>
      <c r="M276" s="520"/>
      <c r="N276" s="508"/>
    </row>
    <row r="277" spans="1:14" ht="13.8" hidden="1" x14ac:dyDescent="0.25">
      <c r="A277" s="494">
        <v>6</v>
      </c>
      <c r="B277" s="494" t="s">
        <v>650</v>
      </c>
      <c r="C277" s="509" t="s">
        <v>677</v>
      </c>
      <c r="D277" s="521" t="s">
        <v>678</v>
      </c>
      <c r="E277" s="527"/>
      <c r="F277" s="527"/>
      <c r="G277" s="369"/>
      <c r="H277" s="349">
        <f t="shared" si="4"/>
        <v>0</v>
      </c>
      <c r="I277" s="522"/>
      <c r="J277" s="522"/>
      <c r="K277" s="517"/>
      <c r="L277" s="518"/>
      <c r="M277" s="520"/>
      <c r="N277" s="508"/>
    </row>
    <row r="278" spans="1:14" ht="13.8" hidden="1" x14ac:dyDescent="0.25">
      <c r="A278" s="494">
        <v>6</v>
      </c>
      <c r="B278" s="494" t="s">
        <v>650</v>
      </c>
      <c r="C278" s="528" t="s">
        <v>679</v>
      </c>
      <c r="D278" s="534" t="s">
        <v>680</v>
      </c>
      <c r="E278" s="527"/>
      <c r="F278" s="527"/>
      <c r="G278" s="369"/>
      <c r="H278" s="349"/>
      <c r="I278" s="522"/>
      <c r="J278" s="522"/>
      <c r="K278" s="517"/>
      <c r="L278" s="518"/>
      <c r="M278" s="520"/>
      <c r="N278" s="508"/>
    </row>
    <row r="279" spans="1:14" ht="13.8" hidden="1" outlineLevel="1" x14ac:dyDescent="0.25">
      <c r="C279" s="530" t="s">
        <v>681</v>
      </c>
      <c r="D279" s="521" t="s">
        <v>682</v>
      </c>
      <c r="E279" s="527"/>
      <c r="F279" s="527"/>
      <c r="G279" s="369"/>
      <c r="H279" s="349">
        <f t="shared" si="4"/>
        <v>0</v>
      </c>
      <c r="I279" s="522"/>
      <c r="J279" s="522"/>
      <c r="K279" s="517"/>
      <c r="L279" s="518"/>
      <c r="M279" s="520"/>
      <c r="N279" s="508"/>
    </row>
    <row r="280" spans="1:14" ht="13.8" hidden="1" outlineLevel="1" x14ac:dyDescent="0.25">
      <c r="C280" s="530" t="s">
        <v>683</v>
      </c>
      <c r="D280" s="521" t="s">
        <v>684</v>
      </c>
      <c r="E280" s="527"/>
      <c r="F280" s="527"/>
      <c r="G280" s="369"/>
      <c r="H280" s="349">
        <f t="shared" si="4"/>
        <v>0</v>
      </c>
      <c r="I280" s="522"/>
      <c r="J280" s="522"/>
      <c r="K280" s="517"/>
      <c r="L280" s="518"/>
      <c r="M280" s="520"/>
      <c r="N280" s="508"/>
    </row>
    <row r="281" spans="1:14" ht="13.8" hidden="1" outlineLevel="1" x14ac:dyDescent="0.25">
      <c r="C281" s="530" t="s">
        <v>685</v>
      </c>
      <c r="D281" s="521" t="s">
        <v>686</v>
      </c>
      <c r="E281" s="527"/>
      <c r="F281" s="527"/>
      <c r="G281" s="369"/>
      <c r="H281" s="349">
        <f t="shared" si="4"/>
        <v>0</v>
      </c>
      <c r="I281" s="522"/>
      <c r="J281" s="522"/>
      <c r="K281" s="517"/>
      <c r="L281" s="518"/>
      <c r="M281" s="520"/>
      <c r="N281" s="508"/>
    </row>
    <row r="282" spans="1:14" ht="13.8" hidden="1" collapsed="1" x14ac:dyDescent="0.25">
      <c r="A282" s="494">
        <v>6</v>
      </c>
      <c r="B282" s="494" t="s">
        <v>687</v>
      </c>
      <c r="C282" s="509" t="s">
        <v>688</v>
      </c>
      <c r="D282" s="521" t="s">
        <v>689</v>
      </c>
      <c r="E282" s="527"/>
      <c r="F282" s="527"/>
      <c r="G282" s="369"/>
      <c r="H282" s="349">
        <f t="shared" si="4"/>
        <v>0</v>
      </c>
      <c r="I282" s="522"/>
      <c r="J282" s="522"/>
      <c r="K282" s="517"/>
      <c r="L282" s="518"/>
      <c r="M282" s="520"/>
      <c r="N282" s="508"/>
    </row>
    <row r="283" spans="1:14" ht="13.8" hidden="1" x14ac:dyDescent="0.25">
      <c r="A283" s="494">
        <v>6</v>
      </c>
      <c r="B283" s="494" t="s">
        <v>690</v>
      </c>
      <c r="C283" s="509" t="s">
        <v>691</v>
      </c>
      <c r="D283" s="521" t="s">
        <v>692</v>
      </c>
      <c r="E283" s="145"/>
      <c r="F283" s="145"/>
      <c r="G283" s="366"/>
      <c r="H283" s="349">
        <f t="shared" si="4"/>
        <v>0</v>
      </c>
      <c r="I283" s="522"/>
      <c r="J283" s="522"/>
      <c r="K283" s="517"/>
      <c r="L283" s="518"/>
      <c r="M283" s="520"/>
      <c r="N283" s="508"/>
    </row>
    <row r="284" spans="1:14" ht="13.8" hidden="1" x14ac:dyDescent="0.25">
      <c r="A284" s="494">
        <v>6</v>
      </c>
      <c r="B284" s="494" t="s">
        <v>690</v>
      </c>
      <c r="C284" s="509" t="s">
        <v>691</v>
      </c>
      <c r="D284" s="521" t="s">
        <v>692</v>
      </c>
      <c r="E284" s="145"/>
      <c r="F284" s="145"/>
      <c r="G284" s="366"/>
      <c r="H284" s="349">
        <f t="shared" si="4"/>
        <v>0</v>
      </c>
      <c r="I284" s="522"/>
      <c r="J284" s="522"/>
      <c r="K284" s="517"/>
      <c r="L284" s="518"/>
      <c r="M284" s="520"/>
      <c r="N284" s="508"/>
    </row>
    <row r="285" spans="1:14" ht="13.8" hidden="1" x14ac:dyDescent="0.25">
      <c r="A285" s="494">
        <v>6</v>
      </c>
      <c r="B285" s="494" t="s">
        <v>690</v>
      </c>
      <c r="C285" s="509" t="s">
        <v>695</v>
      </c>
      <c r="D285" s="521" t="s">
        <v>696</v>
      </c>
      <c r="E285" s="527"/>
      <c r="F285" s="527"/>
      <c r="G285" s="369"/>
      <c r="H285" s="349">
        <f t="shared" si="4"/>
        <v>0</v>
      </c>
      <c r="I285" s="522"/>
      <c r="J285" s="522"/>
      <c r="K285" s="517"/>
      <c r="L285" s="518"/>
      <c r="M285" s="520"/>
      <c r="N285" s="508"/>
    </row>
    <row r="286" spans="1:14" ht="26.4" hidden="1" x14ac:dyDescent="0.25">
      <c r="A286" s="494">
        <v>6</v>
      </c>
      <c r="B286" s="494" t="s">
        <v>697</v>
      </c>
      <c r="C286" s="509" t="s">
        <v>698</v>
      </c>
      <c r="D286" s="536" t="s">
        <v>699</v>
      </c>
      <c r="E286" s="527"/>
      <c r="F286" s="527"/>
      <c r="G286" s="366"/>
      <c r="H286" s="349">
        <f t="shared" si="4"/>
        <v>0</v>
      </c>
      <c r="I286" s="522"/>
      <c r="J286" s="522"/>
      <c r="K286" s="517"/>
      <c r="L286" s="518"/>
      <c r="M286" s="520"/>
      <c r="N286" s="508"/>
    </row>
    <row r="287" spans="1:14" ht="126" thickBot="1" x14ac:dyDescent="0.3">
      <c r="A287" s="494">
        <v>6</v>
      </c>
      <c r="B287" s="494" t="s">
        <v>697</v>
      </c>
      <c r="C287" s="509" t="s">
        <v>700</v>
      </c>
      <c r="D287" s="508" t="s">
        <v>701</v>
      </c>
      <c r="E287" s="527"/>
      <c r="F287" s="527"/>
      <c r="G287" s="369">
        <v>25896499.999999996</v>
      </c>
      <c r="H287" s="349">
        <f t="shared" si="4"/>
        <v>25896499.999999996</v>
      </c>
      <c r="I287" s="144" t="s">
        <v>1263</v>
      </c>
      <c r="J287" s="144"/>
      <c r="K287" s="517"/>
      <c r="L287" s="518"/>
      <c r="M287" s="520"/>
      <c r="N287" s="508"/>
    </row>
    <row r="288" spans="1:14" ht="14.4" hidden="1" thickBot="1" x14ac:dyDescent="0.3">
      <c r="A288" s="494">
        <v>6</v>
      </c>
      <c r="B288" s="494" t="s">
        <v>697</v>
      </c>
      <c r="C288" s="509" t="s">
        <v>703</v>
      </c>
      <c r="D288" s="508" t="s">
        <v>701</v>
      </c>
      <c r="E288" s="527"/>
      <c r="F288" s="527"/>
      <c r="G288" s="369"/>
      <c r="H288" s="349">
        <f t="shared" si="4"/>
        <v>0</v>
      </c>
      <c r="I288" s="39"/>
      <c r="J288" s="39"/>
      <c r="K288" s="517"/>
      <c r="L288" s="518"/>
      <c r="M288" s="520"/>
      <c r="N288" s="508"/>
    </row>
    <row r="289" spans="1:14" ht="14.4" hidden="1" thickBot="1" x14ac:dyDescent="0.3">
      <c r="A289" s="494">
        <v>6</v>
      </c>
      <c r="B289" s="494" t="s">
        <v>697</v>
      </c>
      <c r="C289" s="509" t="s">
        <v>704</v>
      </c>
      <c r="D289" s="508" t="s">
        <v>701</v>
      </c>
      <c r="E289" s="527"/>
      <c r="F289" s="527"/>
      <c r="G289" s="369"/>
      <c r="H289" s="349">
        <f t="shared" si="4"/>
        <v>0</v>
      </c>
      <c r="I289" s="39"/>
      <c r="J289" s="39"/>
      <c r="K289" s="517"/>
      <c r="L289" s="518"/>
      <c r="M289" s="520"/>
      <c r="N289" s="508"/>
    </row>
    <row r="290" spans="1:14" ht="14.4" hidden="1" thickBot="1" x14ac:dyDescent="0.3">
      <c r="A290" s="494">
        <v>6</v>
      </c>
      <c r="B290" s="494" t="s">
        <v>697</v>
      </c>
      <c r="C290" s="509" t="s">
        <v>706</v>
      </c>
      <c r="D290" s="508" t="s">
        <v>701</v>
      </c>
      <c r="E290" s="527"/>
      <c r="F290" s="527"/>
      <c r="G290" s="369"/>
      <c r="H290" s="349">
        <f t="shared" si="4"/>
        <v>0</v>
      </c>
      <c r="I290" s="39"/>
      <c r="J290" s="39"/>
      <c r="K290" s="517"/>
      <c r="L290" s="518"/>
      <c r="M290" s="520"/>
      <c r="N290" s="508"/>
    </row>
    <row r="291" spans="1:14" ht="14.4" hidden="1" thickBot="1" x14ac:dyDescent="0.3">
      <c r="A291" s="494">
        <v>6</v>
      </c>
      <c r="B291" s="494" t="s">
        <v>697</v>
      </c>
      <c r="C291" s="509" t="s">
        <v>707</v>
      </c>
      <c r="D291" s="508" t="s">
        <v>701</v>
      </c>
      <c r="E291" s="527"/>
      <c r="F291" s="527"/>
      <c r="G291" s="369"/>
      <c r="H291" s="349">
        <f t="shared" si="4"/>
        <v>0</v>
      </c>
      <c r="I291" s="39"/>
      <c r="J291" s="39"/>
      <c r="K291" s="517"/>
      <c r="L291" s="518"/>
      <c r="M291" s="520"/>
      <c r="N291" s="508"/>
    </row>
    <row r="292" spans="1:14" ht="14.4" hidden="1" thickBot="1" x14ac:dyDescent="0.3">
      <c r="A292" s="494">
        <v>7</v>
      </c>
      <c r="B292" s="494" t="s">
        <v>708</v>
      </c>
      <c r="C292" s="537" t="s">
        <v>709</v>
      </c>
      <c r="D292" s="508" t="s">
        <v>710</v>
      </c>
      <c r="E292" s="527"/>
      <c r="F292" s="527"/>
      <c r="G292" s="369"/>
      <c r="H292" s="349">
        <f t="shared" si="4"/>
        <v>0</v>
      </c>
      <c r="I292" s="39"/>
      <c r="J292" s="39"/>
      <c r="K292" s="517"/>
      <c r="L292" s="518"/>
      <c r="M292" s="520"/>
      <c r="N292" s="508"/>
    </row>
    <row r="293" spans="1:14" ht="14.4" hidden="1" thickBot="1" x14ac:dyDescent="0.3">
      <c r="A293" s="494">
        <v>7</v>
      </c>
      <c r="B293" s="494" t="s">
        <v>708</v>
      </c>
      <c r="C293" s="537" t="s">
        <v>711</v>
      </c>
      <c r="D293" s="508" t="s">
        <v>712</v>
      </c>
      <c r="E293" s="142"/>
      <c r="F293" s="142"/>
      <c r="G293" s="366"/>
      <c r="H293" s="349">
        <f t="shared" si="4"/>
        <v>0</v>
      </c>
      <c r="I293" s="39"/>
      <c r="J293" s="39"/>
      <c r="K293" s="517"/>
      <c r="L293" s="518"/>
      <c r="M293" s="520"/>
      <c r="N293" s="508"/>
    </row>
    <row r="294" spans="1:14" ht="14.4" hidden="1" thickBot="1" x14ac:dyDescent="0.3">
      <c r="A294" s="494">
        <v>7</v>
      </c>
      <c r="B294" s="494" t="s">
        <v>708</v>
      </c>
      <c r="C294" s="537" t="s">
        <v>713</v>
      </c>
      <c r="D294" s="508" t="s">
        <v>714</v>
      </c>
      <c r="E294" s="142"/>
      <c r="F294" s="142"/>
      <c r="G294" s="366"/>
      <c r="H294" s="349">
        <f t="shared" si="4"/>
        <v>0</v>
      </c>
      <c r="I294" s="39"/>
      <c r="J294" s="39"/>
      <c r="K294" s="517"/>
      <c r="L294" s="518"/>
      <c r="M294" s="520"/>
      <c r="N294" s="508"/>
    </row>
    <row r="295" spans="1:14" ht="14.4" hidden="1" thickBot="1" x14ac:dyDescent="0.3">
      <c r="A295" s="494">
        <v>7</v>
      </c>
      <c r="B295" s="494" t="s">
        <v>715</v>
      </c>
      <c r="C295" s="537" t="s">
        <v>716</v>
      </c>
      <c r="D295" s="508" t="s">
        <v>717</v>
      </c>
      <c r="E295" s="516"/>
      <c r="F295" s="516"/>
      <c r="G295" s="366"/>
      <c r="H295" s="349">
        <f t="shared" si="4"/>
        <v>0</v>
      </c>
      <c r="I295" s="39"/>
      <c r="J295" s="39"/>
      <c r="K295" s="517"/>
      <c r="L295" s="518"/>
      <c r="M295" s="520"/>
      <c r="N295" s="508"/>
    </row>
    <row r="296" spans="1:14" ht="14.4" hidden="1" thickBot="1" x14ac:dyDescent="0.3">
      <c r="A296" s="494">
        <v>7</v>
      </c>
      <c r="B296" s="494" t="s">
        <v>718</v>
      </c>
      <c r="C296" s="537" t="s">
        <v>719</v>
      </c>
      <c r="D296" s="508" t="s">
        <v>720</v>
      </c>
      <c r="E296" s="516"/>
      <c r="F296" s="516"/>
      <c r="G296" s="366"/>
      <c r="H296" s="349">
        <f t="shared" si="4"/>
        <v>0</v>
      </c>
      <c r="I296" s="39"/>
      <c r="J296" s="39"/>
      <c r="K296" s="517"/>
      <c r="L296" s="518"/>
      <c r="M296" s="520"/>
      <c r="N296" s="508"/>
    </row>
    <row r="297" spans="1:14" ht="14.4" hidden="1" thickBot="1" x14ac:dyDescent="0.3">
      <c r="A297" s="494">
        <v>7</v>
      </c>
      <c r="B297" s="494" t="s">
        <v>718</v>
      </c>
      <c r="C297" s="537" t="s">
        <v>721</v>
      </c>
      <c r="D297" s="508" t="s">
        <v>722</v>
      </c>
      <c r="E297" s="516"/>
      <c r="F297" s="516"/>
      <c r="G297" s="366"/>
      <c r="H297" s="349">
        <f t="shared" si="4"/>
        <v>0</v>
      </c>
      <c r="I297" s="39"/>
      <c r="J297" s="39"/>
      <c r="K297" s="517"/>
      <c r="L297" s="518"/>
      <c r="M297" s="520"/>
      <c r="N297" s="508"/>
    </row>
    <row r="298" spans="1:14" ht="14.4" hidden="1" thickBot="1" x14ac:dyDescent="0.3">
      <c r="A298" s="494">
        <v>8</v>
      </c>
      <c r="B298" s="494" t="s">
        <v>723</v>
      </c>
      <c r="C298" s="537" t="s">
        <v>724</v>
      </c>
      <c r="D298" s="508" t="s">
        <v>725</v>
      </c>
      <c r="E298" s="516"/>
      <c r="F298" s="516"/>
      <c r="G298" s="366"/>
      <c r="H298" s="349">
        <f t="shared" si="4"/>
        <v>0</v>
      </c>
      <c r="I298" s="39"/>
      <c r="J298" s="39"/>
      <c r="K298" s="517"/>
      <c r="L298" s="518"/>
      <c r="M298" s="520"/>
      <c r="N298" s="508"/>
    </row>
    <row r="299" spans="1:14" ht="14.4" hidden="1" thickBot="1" x14ac:dyDescent="0.3">
      <c r="A299" s="494">
        <v>8</v>
      </c>
      <c r="B299" s="494" t="s">
        <v>723</v>
      </c>
      <c r="C299" s="537" t="s">
        <v>726</v>
      </c>
      <c r="D299" s="508" t="s">
        <v>727</v>
      </c>
      <c r="E299" s="516"/>
      <c r="F299" s="516"/>
      <c r="G299" s="366"/>
      <c r="H299" s="349">
        <f t="shared" si="4"/>
        <v>0</v>
      </c>
      <c r="I299" s="39"/>
      <c r="J299" s="39"/>
      <c r="K299" s="517"/>
      <c r="L299" s="518"/>
      <c r="M299" s="520"/>
      <c r="N299" s="508"/>
    </row>
    <row r="300" spans="1:14" ht="14.4" hidden="1" thickBot="1" x14ac:dyDescent="0.3">
      <c r="A300" s="494">
        <v>8</v>
      </c>
      <c r="B300" s="494" t="s">
        <v>723</v>
      </c>
      <c r="C300" s="537" t="s">
        <v>728</v>
      </c>
      <c r="D300" s="508" t="s">
        <v>729</v>
      </c>
      <c r="E300" s="516"/>
      <c r="F300" s="516"/>
      <c r="G300" s="366"/>
      <c r="H300" s="349">
        <f t="shared" si="4"/>
        <v>0</v>
      </c>
      <c r="I300" s="39"/>
      <c r="J300" s="39"/>
      <c r="K300" s="517"/>
      <c r="L300" s="518"/>
      <c r="M300" s="520"/>
      <c r="N300" s="508"/>
    </row>
    <row r="301" spans="1:14" ht="14.4" hidden="1" thickBot="1" x14ac:dyDescent="0.3">
      <c r="A301" s="494">
        <v>8</v>
      </c>
      <c r="B301" s="494" t="s">
        <v>723</v>
      </c>
      <c r="C301" s="537" t="s">
        <v>730</v>
      </c>
      <c r="D301" s="508" t="s">
        <v>731</v>
      </c>
      <c r="E301" s="516"/>
      <c r="F301" s="516"/>
      <c r="G301" s="366"/>
      <c r="H301" s="349">
        <f t="shared" si="4"/>
        <v>0</v>
      </c>
      <c r="I301" s="39"/>
      <c r="J301" s="39"/>
      <c r="K301" s="517"/>
      <c r="L301" s="518"/>
      <c r="M301" s="520"/>
      <c r="N301" s="508"/>
    </row>
    <row r="302" spans="1:14" ht="14.4" hidden="1" thickBot="1" x14ac:dyDescent="0.3">
      <c r="A302" s="494">
        <v>8</v>
      </c>
      <c r="B302" s="494" t="s">
        <v>732</v>
      </c>
      <c r="C302" s="537" t="s">
        <v>733</v>
      </c>
      <c r="D302" s="508" t="s">
        <v>734</v>
      </c>
      <c r="E302" s="516"/>
      <c r="F302" s="516"/>
      <c r="G302" s="366"/>
      <c r="H302" s="349">
        <f t="shared" si="4"/>
        <v>0</v>
      </c>
      <c r="I302" s="39"/>
      <c r="J302" s="39"/>
      <c r="K302" s="517"/>
      <c r="L302" s="518"/>
      <c r="M302" s="520"/>
      <c r="N302" s="508"/>
    </row>
    <row r="303" spans="1:14" ht="14.4" hidden="1" thickBot="1" x14ac:dyDescent="0.3">
      <c r="A303" s="494">
        <v>8</v>
      </c>
      <c r="B303" s="494" t="s">
        <v>732</v>
      </c>
      <c r="C303" s="537" t="s">
        <v>735</v>
      </c>
      <c r="D303" s="508" t="s">
        <v>736</v>
      </c>
      <c r="E303" s="516"/>
      <c r="F303" s="516"/>
      <c r="G303" s="366"/>
      <c r="H303" s="349">
        <f t="shared" si="4"/>
        <v>0</v>
      </c>
      <c r="I303" s="39"/>
      <c r="J303" s="39"/>
      <c r="K303" s="517"/>
      <c r="L303" s="518"/>
      <c r="M303" s="520"/>
      <c r="N303" s="508"/>
    </row>
    <row r="304" spans="1:14" ht="14.4" hidden="1" thickBot="1" x14ac:dyDescent="0.3">
      <c r="A304" s="494">
        <v>8</v>
      </c>
      <c r="B304" s="494" t="s">
        <v>732</v>
      </c>
      <c r="C304" s="537" t="s">
        <v>737</v>
      </c>
      <c r="D304" s="508" t="s">
        <v>738</v>
      </c>
      <c r="E304" s="516"/>
      <c r="F304" s="516"/>
      <c r="G304" s="366"/>
      <c r="H304" s="349">
        <f t="shared" si="4"/>
        <v>0</v>
      </c>
      <c r="I304" s="39"/>
      <c r="J304" s="39"/>
      <c r="K304" s="517"/>
      <c r="L304" s="518"/>
      <c r="M304" s="520"/>
      <c r="N304" s="508"/>
    </row>
    <row r="305" spans="1:16" ht="14.4" hidden="1" thickBot="1" x14ac:dyDescent="0.3">
      <c r="A305" s="494">
        <v>8</v>
      </c>
      <c r="B305" s="494" t="s">
        <v>732</v>
      </c>
      <c r="C305" s="537" t="s">
        <v>739</v>
      </c>
      <c r="D305" s="508" t="s">
        <v>740</v>
      </c>
      <c r="E305" s="516"/>
      <c r="F305" s="516"/>
      <c r="G305" s="366"/>
      <c r="H305" s="349">
        <f t="shared" si="4"/>
        <v>0</v>
      </c>
      <c r="I305" s="39"/>
      <c r="J305" s="39"/>
      <c r="K305" s="517"/>
      <c r="L305" s="518"/>
      <c r="M305" s="520"/>
      <c r="N305" s="508"/>
    </row>
    <row r="306" spans="1:16" ht="14.4" hidden="1" thickBot="1" x14ac:dyDescent="0.3">
      <c r="A306" s="494">
        <v>8</v>
      </c>
      <c r="B306" s="494" t="s">
        <v>732</v>
      </c>
      <c r="C306" s="537" t="s">
        <v>741</v>
      </c>
      <c r="D306" s="508" t="s">
        <v>742</v>
      </c>
      <c r="E306" s="516"/>
      <c r="F306" s="516"/>
      <c r="G306" s="366"/>
      <c r="H306" s="349">
        <f t="shared" si="4"/>
        <v>0</v>
      </c>
      <c r="I306" s="39"/>
      <c r="J306" s="39"/>
      <c r="K306" s="517"/>
      <c r="L306" s="518"/>
      <c r="M306" s="520"/>
      <c r="N306" s="508"/>
    </row>
    <row r="307" spans="1:16" ht="14.4" hidden="1" thickBot="1" x14ac:dyDescent="0.3">
      <c r="A307" s="494">
        <v>8</v>
      </c>
      <c r="B307" s="494" t="s">
        <v>732</v>
      </c>
      <c r="C307" s="537" t="s">
        <v>743</v>
      </c>
      <c r="D307" s="508" t="s">
        <v>744</v>
      </c>
      <c r="E307" s="516"/>
      <c r="F307" s="516"/>
      <c r="G307" s="366"/>
      <c r="H307" s="349">
        <f t="shared" si="4"/>
        <v>0</v>
      </c>
      <c r="I307" s="39"/>
      <c r="J307" s="39"/>
      <c r="K307" s="517"/>
      <c r="L307" s="518"/>
      <c r="M307" s="520"/>
      <c r="N307" s="508"/>
    </row>
    <row r="308" spans="1:16" ht="14.4" hidden="1" thickBot="1" x14ac:dyDescent="0.3">
      <c r="A308" s="494">
        <v>8</v>
      </c>
      <c r="B308" s="494" t="s">
        <v>732</v>
      </c>
      <c r="C308" s="537" t="s">
        <v>745</v>
      </c>
      <c r="D308" s="508" t="s">
        <v>746</v>
      </c>
      <c r="E308" s="516"/>
      <c r="F308" s="516"/>
      <c r="G308" s="366"/>
      <c r="H308" s="349">
        <f t="shared" si="4"/>
        <v>0</v>
      </c>
      <c r="I308" s="39"/>
      <c r="J308" s="39"/>
      <c r="K308" s="517"/>
      <c r="L308" s="518"/>
      <c r="M308" s="520"/>
      <c r="N308" s="508"/>
    </row>
    <row r="309" spans="1:16" ht="14.4" hidden="1" thickBot="1" x14ac:dyDescent="0.3">
      <c r="A309" s="494">
        <v>8</v>
      </c>
      <c r="B309" s="494" t="s">
        <v>732</v>
      </c>
      <c r="C309" s="537" t="s">
        <v>747</v>
      </c>
      <c r="D309" s="508" t="s">
        <v>748</v>
      </c>
      <c r="E309" s="516"/>
      <c r="F309" s="516"/>
      <c r="G309" s="366"/>
      <c r="H309" s="349">
        <f t="shared" si="4"/>
        <v>0</v>
      </c>
      <c r="I309" s="39"/>
      <c r="J309" s="39"/>
      <c r="K309" s="517"/>
      <c r="L309" s="518"/>
      <c r="M309" s="520"/>
      <c r="N309" s="508"/>
    </row>
    <row r="310" spans="1:16" ht="14.4" hidden="1" thickBot="1" x14ac:dyDescent="0.3">
      <c r="A310" s="494">
        <v>9</v>
      </c>
      <c r="B310" s="494" t="s">
        <v>749</v>
      </c>
      <c r="C310" s="537" t="s">
        <v>750</v>
      </c>
      <c r="D310" s="508" t="s">
        <v>751</v>
      </c>
      <c r="E310" s="516"/>
      <c r="F310" s="516"/>
      <c r="G310" s="366"/>
      <c r="H310" s="349">
        <f t="shared" si="4"/>
        <v>0</v>
      </c>
      <c r="I310" s="39"/>
      <c r="J310" s="39"/>
      <c r="K310" s="517"/>
      <c r="L310" s="518"/>
      <c r="M310" s="520"/>
      <c r="N310" s="508"/>
    </row>
    <row r="311" spans="1:16" ht="14.4" hidden="1" thickBot="1" x14ac:dyDescent="0.3">
      <c r="A311" s="494">
        <v>9</v>
      </c>
      <c r="B311" s="494" t="s">
        <v>752</v>
      </c>
      <c r="C311" s="537" t="s">
        <v>753</v>
      </c>
      <c r="D311" s="508" t="s">
        <v>754</v>
      </c>
      <c r="E311" s="516"/>
      <c r="F311" s="516"/>
      <c r="G311" s="366"/>
      <c r="H311" s="349">
        <f t="shared" si="4"/>
        <v>0</v>
      </c>
      <c r="I311" s="39"/>
      <c r="J311" s="39"/>
      <c r="K311" s="517"/>
      <c r="L311" s="518"/>
      <c r="M311" s="520"/>
      <c r="N311" s="508"/>
    </row>
    <row r="312" spans="1:16" ht="13.95" hidden="1" customHeight="1" thickBot="1" x14ac:dyDescent="0.3">
      <c r="A312" s="494">
        <v>9</v>
      </c>
      <c r="B312" s="494" t="s">
        <v>752</v>
      </c>
      <c r="C312" s="538" t="s">
        <v>755</v>
      </c>
      <c r="D312" s="539" t="s">
        <v>756</v>
      </c>
      <c r="E312" s="540"/>
      <c r="F312" s="540"/>
      <c r="G312" s="371"/>
      <c r="H312" s="352">
        <f t="shared" si="4"/>
        <v>0</v>
      </c>
      <c r="I312" s="541"/>
      <c r="J312" s="541"/>
      <c r="K312" s="542"/>
      <c r="L312" s="543"/>
      <c r="M312" s="544"/>
      <c r="N312" s="508"/>
    </row>
    <row r="313" spans="1:16" s="550" customFormat="1" ht="18" customHeight="1" thickBot="1" x14ac:dyDescent="0.3">
      <c r="A313" s="545"/>
      <c r="B313" s="545"/>
      <c r="C313" s="842" t="s">
        <v>15</v>
      </c>
      <c r="D313" s="843"/>
      <c r="E313" s="546">
        <f t="shared" ref="E313" si="5">+SUM(E6:E312)</f>
        <v>83100000</v>
      </c>
      <c r="F313" s="546">
        <f t="shared" ref="F313:G313" si="6">+SUM(F6:F312)</f>
        <v>0</v>
      </c>
      <c r="G313" s="353">
        <f t="shared" si="6"/>
        <v>3014218715</v>
      </c>
      <c r="H313" s="354">
        <f>+SUM(H6:H312)</f>
        <v>3097318715</v>
      </c>
      <c r="I313" s="547"/>
      <c r="J313" s="547"/>
      <c r="K313" s="546"/>
      <c r="L313" s="548"/>
      <c r="M313" s="549"/>
      <c r="N313" s="549"/>
    </row>
    <row r="314" spans="1:16" x14ac:dyDescent="0.25">
      <c r="E314" s="552"/>
      <c r="F314" s="552"/>
      <c r="G314" s="372"/>
      <c r="H314" s="373"/>
      <c r="K314" s="554"/>
      <c r="L314" s="554"/>
    </row>
    <row r="315" spans="1:16" ht="16.2" thickBot="1" x14ac:dyDescent="0.3">
      <c r="D315" s="555"/>
      <c r="E315" s="552"/>
      <c r="F315" s="552"/>
      <c r="G315" s="372"/>
      <c r="H315" s="373"/>
      <c r="K315" s="554"/>
      <c r="L315" s="556"/>
    </row>
    <row r="316" spans="1:16" ht="28.2" thickBot="1" x14ac:dyDescent="0.3">
      <c r="D316" s="557" t="s">
        <v>757</v>
      </c>
      <c r="E316" s="16" t="s">
        <v>758</v>
      </c>
      <c r="F316" s="558" t="s">
        <v>759</v>
      </c>
      <c r="G316" s="374" t="s">
        <v>760</v>
      </c>
      <c r="H316" s="374" t="str">
        <f>+F5</f>
        <v>LEY DE SALVAMENTO</v>
      </c>
      <c r="I316" s="21" t="s">
        <v>14</v>
      </c>
      <c r="J316" s="98" t="s">
        <v>15</v>
      </c>
      <c r="L316" s="398"/>
      <c r="O316" s="559"/>
    </row>
    <row r="317" spans="1:16" ht="15.6" x14ac:dyDescent="0.25">
      <c r="D317" s="560" t="s">
        <v>761</v>
      </c>
      <c r="E317" s="561" t="s">
        <v>762</v>
      </c>
      <c r="F317" s="130" t="s">
        <v>763</v>
      </c>
      <c r="G317" s="375">
        <f>SUM(E6:E19)</f>
        <v>0</v>
      </c>
      <c r="H317" s="375">
        <f>SUM(F6:F19)</f>
        <v>0</v>
      </c>
      <c r="I317" s="343">
        <f>SUM(G6:G19)</f>
        <v>2491200416</v>
      </c>
      <c r="J317" s="344">
        <f t="shared" ref="J317:J325" si="7">+SUM(G317:I317)</f>
        <v>2491200416</v>
      </c>
      <c r="L317" s="562"/>
      <c r="O317" s="563"/>
      <c r="P317" s="500" t="s">
        <v>998</v>
      </c>
    </row>
    <row r="318" spans="1:16" ht="15.6" x14ac:dyDescent="0.25">
      <c r="D318" s="564" t="s">
        <v>764</v>
      </c>
      <c r="E318" s="565" t="s">
        <v>762</v>
      </c>
      <c r="F318" s="134" t="s">
        <v>763</v>
      </c>
      <c r="G318" s="378">
        <f>SUM(E20:E71)</f>
        <v>83100000</v>
      </c>
      <c r="H318" s="378">
        <f t="shared" ref="H318:I318" si="8">SUM(F20:F71)</f>
        <v>0</v>
      </c>
      <c r="I318" s="348">
        <f t="shared" si="8"/>
        <v>331887076</v>
      </c>
      <c r="J318" s="349">
        <f t="shared" si="7"/>
        <v>414987076</v>
      </c>
      <c r="L318" s="562"/>
      <c r="O318" s="559"/>
    </row>
    <row r="319" spans="1:16" ht="15.6" x14ac:dyDescent="0.25">
      <c r="D319" s="564" t="s">
        <v>765</v>
      </c>
      <c r="E319" s="565" t="s">
        <v>762</v>
      </c>
      <c r="F319" s="134" t="s">
        <v>763</v>
      </c>
      <c r="G319" s="378">
        <f>SUM(E72:E101)</f>
        <v>0</v>
      </c>
      <c r="H319" s="378">
        <f t="shared" ref="H319:I319" si="9">SUM(F72:F101)</f>
        <v>0</v>
      </c>
      <c r="I319" s="348">
        <f t="shared" si="9"/>
        <v>11200000</v>
      </c>
      <c r="J319" s="349">
        <f t="shared" si="7"/>
        <v>11200000</v>
      </c>
      <c r="L319" s="562"/>
      <c r="O319" s="559"/>
    </row>
    <row r="320" spans="1:16" ht="15.6" x14ac:dyDescent="0.25">
      <c r="D320" s="564" t="s">
        <v>766</v>
      </c>
      <c r="E320" s="565" t="s">
        <v>762</v>
      </c>
      <c r="F320" s="134" t="s">
        <v>763</v>
      </c>
      <c r="G320" s="378">
        <f>SUM(E102:E120)</f>
        <v>0</v>
      </c>
      <c r="H320" s="378">
        <f t="shared" ref="H320:I320" si="10">SUM(F102:F120)</f>
        <v>0</v>
      </c>
      <c r="I320" s="348">
        <f t="shared" si="10"/>
        <v>0</v>
      </c>
      <c r="J320" s="349">
        <f t="shared" si="7"/>
        <v>0</v>
      </c>
      <c r="L320" s="562"/>
      <c r="O320" s="559"/>
    </row>
    <row r="321" spans="1:15" ht="15.6" x14ac:dyDescent="0.25">
      <c r="D321" s="564" t="s">
        <v>767</v>
      </c>
      <c r="E321" s="565" t="s">
        <v>762</v>
      </c>
      <c r="F321" s="134" t="s">
        <v>763</v>
      </c>
      <c r="G321" s="378">
        <f>SUM(E121:E138)</f>
        <v>0</v>
      </c>
      <c r="H321" s="378">
        <f t="shared" ref="H321:I321" si="11">SUM(F121:F138)</f>
        <v>0</v>
      </c>
      <c r="I321" s="348">
        <f t="shared" si="11"/>
        <v>0</v>
      </c>
      <c r="J321" s="349">
        <f t="shared" si="7"/>
        <v>0</v>
      </c>
      <c r="L321" s="562"/>
      <c r="O321" s="559"/>
    </row>
    <row r="322" spans="1:15" ht="15.6" x14ac:dyDescent="0.25">
      <c r="D322" s="564" t="s">
        <v>768</v>
      </c>
      <c r="E322" s="565" t="s">
        <v>769</v>
      </c>
      <c r="F322" s="134" t="s">
        <v>770</v>
      </c>
      <c r="G322" s="378">
        <f>SUM(E139:E161)</f>
        <v>0</v>
      </c>
      <c r="H322" s="378">
        <f t="shared" ref="H322:I322" si="12">SUM(F139:F161)</f>
        <v>0</v>
      </c>
      <c r="I322" s="348">
        <f t="shared" si="12"/>
        <v>52861615</v>
      </c>
      <c r="J322" s="349">
        <f t="shared" si="7"/>
        <v>52861615</v>
      </c>
      <c r="L322" s="562"/>
      <c r="O322" s="559"/>
    </row>
    <row r="323" spans="1:15" ht="15.6" x14ac:dyDescent="0.25">
      <c r="D323" s="564" t="s">
        <v>771</v>
      </c>
      <c r="E323" s="565" t="s">
        <v>762</v>
      </c>
      <c r="F323" s="134" t="s">
        <v>763</v>
      </c>
      <c r="G323" s="378">
        <f>SUM(E162:E291)</f>
        <v>0</v>
      </c>
      <c r="H323" s="378">
        <f t="shared" ref="H323:I323" si="13">SUM(F162:F291)</f>
        <v>0</v>
      </c>
      <c r="I323" s="348">
        <f t="shared" si="13"/>
        <v>127069608</v>
      </c>
      <c r="J323" s="349">
        <f t="shared" si="7"/>
        <v>127069608</v>
      </c>
      <c r="L323" s="562"/>
      <c r="O323" s="559"/>
    </row>
    <row r="324" spans="1:15" ht="16.2" thickBot="1" x14ac:dyDescent="0.3">
      <c r="D324" s="566" t="s">
        <v>772</v>
      </c>
      <c r="E324" s="567" t="s">
        <v>769</v>
      </c>
      <c r="F324" s="568" t="s">
        <v>770</v>
      </c>
      <c r="G324" s="379">
        <f>SUM(E292:E297)</f>
        <v>0</v>
      </c>
      <c r="H324" s="379">
        <f t="shared" ref="H324:I324" si="14">SUM(F292:F297)</f>
        <v>0</v>
      </c>
      <c r="I324" s="351">
        <f t="shared" si="14"/>
        <v>0</v>
      </c>
      <c r="J324" s="352">
        <f t="shared" si="7"/>
        <v>0</v>
      </c>
      <c r="L324" s="562"/>
      <c r="O324" s="559"/>
    </row>
    <row r="325" spans="1:15" s="550" customFormat="1" ht="19.95" customHeight="1" thickBot="1" x14ac:dyDescent="0.3">
      <c r="A325" s="545"/>
      <c r="B325" s="545"/>
      <c r="C325" s="569"/>
      <c r="D325" s="844" t="s">
        <v>773</v>
      </c>
      <c r="E325" s="845"/>
      <c r="F325" s="845"/>
      <c r="G325" s="380">
        <f>SUM(G317:G324)</f>
        <v>83100000</v>
      </c>
      <c r="H325" s="380">
        <f t="shared" ref="H325:I325" si="15">SUM(H317:H324)</f>
        <v>0</v>
      </c>
      <c r="I325" s="353">
        <f t="shared" si="15"/>
        <v>3014218715</v>
      </c>
      <c r="J325" s="354">
        <f t="shared" si="7"/>
        <v>3097318715</v>
      </c>
      <c r="L325" s="562"/>
      <c r="O325" s="559"/>
    </row>
    <row r="326" spans="1:15" ht="15.6" x14ac:dyDescent="0.25">
      <c r="H326" s="373"/>
      <c r="K326" s="554"/>
      <c r="L326" s="556"/>
    </row>
    <row r="327" spans="1:15" ht="15.6" x14ac:dyDescent="0.25">
      <c r="G327" s="372"/>
      <c r="H327" s="373"/>
      <c r="K327" s="554"/>
      <c r="L327" s="556"/>
    </row>
    <row r="328" spans="1:15" s="572" customFormat="1" x14ac:dyDescent="0.25">
      <c r="A328" s="570"/>
      <c r="B328" s="570"/>
      <c r="C328" s="571"/>
      <c r="F328" s="572" t="s">
        <v>774</v>
      </c>
      <c r="G328" s="382">
        <f>+E313-G325</f>
        <v>0</v>
      </c>
      <c r="H328" s="382">
        <f t="shared" ref="H328:I328" si="16">+F313-H325</f>
        <v>0</v>
      </c>
      <c r="I328" s="573">
        <f t="shared" si="16"/>
        <v>0</v>
      </c>
      <c r="J328" s="573"/>
      <c r="K328" s="574">
        <f>+H313-J325</f>
        <v>0</v>
      </c>
      <c r="L328" s="574"/>
    </row>
    <row r="329" spans="1:15" x14ac:dyDescent="0.25">
      <c r="G329" s="372"/>
      <c r="H329" s="373"/>
      <c r="K329" s="554"/>
      <c r="L329" s="554"/>
    </row>
    <row r="330" spans="1:15" x14ac:dyDescent="0.25">
      <c r="G330" s="372"/>
      <c r="H330" s="373"/>
      <c r="K330" s="554"/>
      <c r="L330" s="554"/>
    </row>
    <row r="331" spans="1:15" x14ac:dyDescent="0.25">
      <c r="G331" s="372"/>
      <c r="H331" s="373"/>
      <c r="K331" s="554"/>
      <c r="L331" s="554"/>
    </row>
    <row r="332" spans="1:15" x14ac:dyDescent="0.25">
      <c r="G332" s="372"/>
      <c r="H332" s="373"/>
      <c r="K332" s="554"/>
      <c r="L332" s="554"/>
    </row>
    <row r="333" spans="1:15" x14ac:dyDescent="0.25">
      <c r="G333" s="372"/>
      <c r="H333" s="373"/>
      <c r="K333" s="554"/>
      <c r="L333" s="554"/>
    </row>
    <row r="334" spans="1:15" x14ac:dyDescent="0.25">
      <c r="G334" s="372"/>
      <c r="H334" s="373"/>
      <c r="K334" s="554"/>
      <c r="L334" s="554"/>
    </row>
    <row r="335" spans="1:15" x14ac:dyDescent="0.25">
      <c r="G335" s="372"/>
      <c r="H335" s="373"/>
      <c r="K335" s="554"/>
      <c r="L335" s="554"/>
    </row>
    <row r="336" spans="1:15" x14ac:dyDescent="0.25">
      <c r="G336" s="372"/>
      <c r="H336" s="373"/>
      <c r="K336" s="554"/>
      <c r="L336" s="554"/>
    </row>
    <row r="337" spans="7:12" x14ac:dyDescent="0.25">
      <c r="G337" s="372"/>
      <c r="H337" s="373"/>
      <c r="K337" s="554"/>
      <c r="L337" s="554"/>
    </row>
    <row r="338" spans="7:12" x14ac:dyDescent="0.25">
      <c r="G338" s="372"/>
      <c r="H338" s="373"/>
      <c r="K338" s="554"/>
      <c r="L338" s="554"/>
    </row>
    <row r="339" spans="7:12" x14ac:dyDescent="0.25">
      <c r="G339" s="372"/>
      <c r="H339" s="373"/>
      <c r="K339" s="554"/>
      <c r="L339" s="554"/>
    </row>
    <row r="340" spans="7:12" x14ac:dyDescent="0.25">
      <c r="G340" s="372"/>
      <c r="H340" s="373"/>
      <c r="K340" s="554"/>
      <c r="L340" s="554"/>
    </row>
    <row r="341" spans="7:12" x14ac:dyDescent="0.25">
      <c r="G341" s="372"/>
      <c r="H341" s="373"/>
      <c r="K341" s="554"/>
      <c r="L341" s="554"/>
    </row>
    <row r="342" spans="7:12" x14ac:dyDescent="0.25">
      <c r="G342" s="372"/>
      <c r="H342" s="373"/>
      <c r="K342" s="554"/>
      <c r="L342" s="554"/>
    </row>
    <row r="343" spans="7:12" x14ac:dyDescent="0.25">
      <c r="G343" s="372"/>
      <c r="H343" s="373"/>
      <c r="K343" s="554"/>
      <c r="L343" s="554"/>
    </row>
    <row r="344" spans="7:12" x14ac:dyDescent="0.25">
      <c r="G344" s="372"/>
      <c r="H344" s="373"/>
      <c r="K344" s="554"/>
      <c r="L344" s="554"/>
    </row>
    <row r="345" spans="7:12" x14ac:dyDescent="0.25">
      <c r="G345" s="372"/>
      <c r="H345" s="373"/>
      <c r="K345" s="554"/>
      <c r="L345" s="554"/>
    </row>
    <row r="346" spans="7:12" x14ac:dyDescent="0.25">
      <c r="G346" s="372"/>
      <c r="H346" s="373"/>
      <c r="K346" s="554"/>
      <c r="L346" s="554"/>
    </row>
    <row r="347" spans="7:12" x14ac:dyDescent="0.25">
      <c r="G347" s="372"/>
      <c r="H347" s="373"/>
      <c r="K347" s="554"/>
      <c r="L347" s="554"/>
    </row>
    <row r="348" spans="7:12" x14ac:dyDescent="0.25">
      <c r="G348" s="372"/>
      <c r="H348" s="373"/>
      <c r="K348" s="554"/>
      <c r="L348" s="554"/>
    </row>
    <row r="349" spans="7:12" x14ac:dyDescent="0.25">
      <c r="G349" s="372"/>
      <c r="H349" s="373"/>
      <c r="K349" s="554"/>
      <c r="L349" s="554"/>
    </row>
    <row r="350" spans="7:12" x14ac:dyDescent="0.25">
      <c r="G350" s="372"/>
      <c r="H350" s="373"/>
      <c r="K350" s="554"/>
      <c r="L350" s="554"/>
    </row>
    <row r="351" spans="7:12" x14ac:dyDescent="0.25">
      <c r="G351" s="372"/>
      <c r="H351" s="373"/>
      <c r="K351" s="554"/>
      <c r="L351" s="554"/>
    </row>
    <row r="352" spans="7:12" x14ac:dyDescent="0.25">
      <c r="G352" s="372"/>
      <c r="H352" s="373"/>
      <c r="K352" s="554"/>
      <c r="L352" s="554"/>
    </row>
    <row r="353" spans="7:12" x14ac:dyDescent="0.25">
      <c r="G353" s="372"/>
      <c r="H353" s="373"/>
      <c r="K353" s="554"/>
      <c r="L353" s="554"/>
    </row>
    <row r="354" spans="7:12" x14ac:dyDescent="0.25">
      <c r="G354" s="372"/>
      <c r="H354" s="373"/>
      <c r="K354" s="554"/>
      <c r="L354" s="554"/>
    </row>
    <row r="355" spans="7:12" x14ac:dyDescent="0.25">
      <c r="G355" s="372"/>
      <c r="H355" s="373"/>
      <c r="K355" s="554"/>
      <c r="L355" s="554"/>
    </row>
    <row r="356" spans="7:12" x14ac:dyDescent="0.25">
      <c r="G356" s="372"/>
      <c r="H356" s="373"/>
      <c r="K356" s="554"/>
      <c r="L356" s="554"/>
    </row>
    <row r="357" spans="7:12" x14ac:dyDescent="0.25">
      <c r="G357" s="372"/>
      <c r="H357" s="373"/>
      <c r="K357" s="554"/>
      <c r="L357" s="554"/>
    </row>
    <row r="358" spans="7:12" x14ac:dyDescent="0.25">
      <c r="G358" s="372"/>
      <c r="H358" s="373"/>
      <c r="K358" s="554"/>
      <c r="L358" s="554"/>
    </row>
    <row r="359" spans="7:12" x14ac:dyDescent="0.25">
      <c r="G359" s="372"/>
      <c r="H359" s="373"/>
      <c r="K359" s="554"/>
      <c r="L359" s="554"/>
    </row>
    <row r="360" spans="7:12" x14ac:dyDescent="0.25">
      <c r="G360" s="372"/>
      <c r="H360" s="373"/>
      <c r="K360" s="554"/>
      <c r="L360" s="554"/>
    </row>
    <row r="361" spans="7:12" x14ac:dyDescent="0.25">
      <c r="G361" s="372"/>
      <c r="H361" s="373"/>
    </row>
    <row r="362" spans="7:12" x14ac:dyDescent="0.25">
      <c r="G362" s="372"/>
      <c r="H362" s="373"/>
    </row>
    <row r="363" spans="7:12" x14ac:dyDescent="0.25">
      <c r="G363" s="372"/>
      <c r="H363" s="373"/>
    </row>
    <row r="364" spans="7:12" x14ac:dyDescent="0.25">
      <c r="G364" s="372"/>
      <c r="H364" s="373"/>
    </row>
    <row r="365" spans="7:12" x14ac:dyDescent="0.25">
      <c r="G365" s="372"/>
      <c r="H365" s="373"/>
    </row>
    <row r="366" spans="7:12" x14ac:dyDescent="0.25">
      <c r="G366" s="372"/>
      <c r="H366" s="373"/>
    </row>
    <row r="367" spans="7:12" x14ac:dyDescent="0.25">
      <c r="G367" s="372"/>
      <c r="H367" s="373"/>
    </row>
    <row r="368" spans="7:12" x14ac:dyDescent="0.25">
      <c r="G368" s="372"/>
      <c r="H368" s="373"/>
    </row>
    <row r="369" spans="7:8" x14ac:dyDescent="0.25">
      <c r="G369" s="372"/>
      <c r="H369" s="373"/>
    </row>
    <row r="370" spans="7:8" x14ac:dyDescent="0.25">
      <c r="G370" s="372"/>
      <c r="H370" s="373"/>
    </row>
  </sheetData>
  <protectedRanges>
    <protectedRange sqref="D2:E3" name="Rango1"/>
    <protectedRange sqref="E6:G166" name="Rango2"/>
    <protectedRange sqref="E168:G264" name="Rango3"/>
    <protectedRange sqref="E266:G268" name="Rango4"/>
    <protectedRange sqref="E270:G277" name="Rango5"/>
    <protectedRange sqref="E279:G312" name="Rango6"/>
    <protectedRange sqref="I6:N312" name="Rango7"/>
  </protectedRanges>
  <autoFilter ref="C5:H313" xr:uid="{00000000-0001-0000-0100-000000000000}">
    <filterColumn colId="5">
      <filters>
        <filter val="1 411 710 976"/>
        <filter val="1 495 523"/>
        <filter val="1 748 359"/>
        <filter val="10 500 000"/>
        <filter val="104 746 288"/>
        <filter val="117 087 900"/>
        <filter val="12 000 000"/>
        <filter val="12 051 000"/>
        <filter val="13 596 000"/>
        <filter val="13 921 805"/>
        <filter val="136 511 503"/>
        <filter val="15 750 000"/>
        <filter val="160 971 961"/>
        <filter val="163 893 898"/>
        <filter val="17 500 000"/>
        <filter val="178 764 421"/>
        <filter val="2 000 000"/>
        <filter val="2 161 824"/>
        <filter val="2 500 000"/>
        <filter val="2 589 650"/>
        <filter val="2 861 615"/>
        <filter val="200 000"/>
        <filter val="23 700 000"/>
        <filter val="25 896 500"/>
        <filter val="250 000"/>
        <filter val="276 900 000"/>
        <filter val="28 988 825"/>
        <filter val="3 097 318 715"/>
        <filter val="3 700 000"/>
        <filter val="30 000 000"/>
        <filter val="30 341 637"/>
        <filter val="4 831 471"/>
        <filter val="50 000 000"/>
        <filter val="500 000"/>
        <filter val="54 000 000"/>
        <filter val="57 977 650"/>
        <filter val="6 000 000"/>
        <filter val="7 570 500"/>
        <filter val="77 765 850"/>
        <filter val="8 000 000"/>
        <filter val="9 662 942"/>
        <filter val="9 670 617"/>
      </filters>
    </filterColumn>
  </autoFilter>
  <mergeCells count="8">
    <mergeCell ref="C313:D313"/>
    <mergeCell ref="D325:F325"/>
    <mergeCell ref="D2:E2"/>
    <mergeCell ref="D3:E3"/>
    <mergeCell ref="K3:N3"/>
    <mergeCell ref="C4:I4"/>
    <mergeCell ref="K4:L4"/>
    <mergeCell ref="M4:N4"/>
  </mergeCells>
  <pageMargins left="0.31496062992125984" right="0.17" top="0.28999999999999998" bottom="0.19" header="0.31496062992125984" footer="0.17"/>
  <pageSetup scale="63" fitToHeight="0" orientation="portrait" r:id="rId1"/>
  <rowBreaks count="1" manualBreakCount="1">
    <brk id="95" min="2" max="7"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644A3-FCAD-45A9-A658-FEC05FF10232}">
  <sheetPr filterMode="1">
    <tabColor theme="8" tint="-0.249977111117893"/>
    <pageSetUpPr fitToPage="1"/>
  </sheetPr>
  <dimension ref="A2:J365"/>
  <sheetViews>
    <sheetView showGridLines="0" topLeftCell="C147" zoomScale="91" zoomScaleNormal="91" workbookViewId="0">
      <selection activeCell="I144" sqref="I144"/>
    </sheetView>
  </sheetViews>
  <sheetFormatPr baseColWidth="10" defaultColWidth="11.44140625" defaultRowHeight="13.2" outlineLevelRow="1" x14ac:dyDescent="0.25"/>
  <cols>
    <col min="1" max="1" width="10.6640625" style="494" hidden="1" customWidth="1"/>
    <col min="2" max="2" width="9.44140625" style="494" hidden="1" customWidth="1"/>
    <col min="3" max="3" width="16.88671875" style="551" bestFit="1" customWidth="1"/>
    <col min="4" max="4" width="0.109375" style="500" customWidth="1"/>
    <col min="5" max="5" width="27.5546875" style="116" customWidth="1"/>
    <col min="6" max="6" width="16.6640625" style="116" customWidth="1"/>
    <col min="7" max="7" width="25" style="116" customWidth="1"/>
    <col min="8" max="8" width="25" style="125" customWidth="1"/>
    <col min="9" max="9" width="56.33203125" style="600" customWidth="1"/>
    <col min="10" max="10" width="31.5546875" style="553" customWidth="1"/>
    <col min="11" max="236" width="11.44140625" style="500"/>
    <col min="237" max="237" width="12.33203125" style="500" customWidth="1"/>
    <col min="238" max="238" width="43.5546875" style="500" customWidth="1"/>
    <col min="239" max="240" width="16.6640625" style="500" customWidth="1"/>
    <col min="241" max="241" width="17.5546875" style="500" customWidth="1"/>
    <col min="242" max="242" width="15.6640625" style="500" customWidth="1"/>
    <col min="243" max="243" width="17.5546875" style="500" customWidth="1"/>
    <col min="244" max="244" width="25.5546875" style="500" customWidth="1"/>
    <col min="245" max="245" width="16.6640625" style="500" customWidth="1"/>
    <col min="246" max="246" width="14.33203125" style="500" customWidth="1"/>
    <col min="247" max="247" width="16.33203125" style="500" customWidth="1"/>
    <col min="248" max="248" width="15.5546875" style="500" customWidth="1"/>
    <col min="249" max="492" width="11.44140625" style="500"/>
    <col min="493" max="493" width="12.33203125" style="500" customWidth="1"/>
    <col min="494" max="494" width="43.5546875" style="500" customWidth="1"/>
    <col min="495" max="496" width="16.6640625" style="500" customWidth="1"/>
    <col min="497" max="497" width="17.5546875" style="500" customWidth="1"/>
    <col min="498" max="498" width="15.6640625" style="500" customWidth="1"/>
    <col min="499" max="499" width="17.5546875" style="500" customWidth="1"/>
    <col min="500" max="500" width="25.5546875" style="500" customWidth="1"/>
    <col min="501" max="501" width="16.6640625" style="500" customWidth="1"/>
    <col min="502" max="502" width="14.33203125" style="500" customWidth="1"/>
    <col min="503" max="503" width="16.33203125" style="500" customWidth="1"/>
    <col min="504" max="504" width="15.5546875" style="500" customWidth="1"/>
    <col min="505" max="748" width="11.44140625" style="500"/>
    <col min="749" max="749" width="12.33203125" style="500" customWidth="1"/>
    <col min="750" max="750" width="43.5546875" style="500" customWidth="1"/>
    <col min="751" max="752" width="16.6640625" style="500" customWidth="1"/>
    <col min="753" max="753" width="17.5546875" style="500" customWidth="1"/>
    <col min="754" max="754" width="15.6640625" style="500" customWidth="1"/>
    <col min="755" max="755" width="17.5546875" style="500" customWidth="1"/>
    <col min="756" max="756" width="25.5546875" style="500" customWidth="1"/>
    <col min="757" max="757" width="16.6640625" style="500" customWidth="1"/>
    <col min="758" max="758" width="14.33203125" style="500" customWidth="1"/>
    <col min="759" max="759" width="16.33203125" style="500" customWidth="1"/>
    <col min="760" max="760" width="15.5546875" style="500" customWidth="1"/>
    <col min="761" max="1004" width="11.44140625" style="500"/>
    <col min="1005" max="1005" width="12.33203125" style="500" customWidth="1"/>
    <col min="1006" max="1006" width="43.5546875" style="500" customWidth="1"/>
    <col min="1007" max="1008" width="16.6640625" style="500" customWidth="1"/>
    <col min="1009" max="1009" width="17.5546875" style="500" customWidth="1"/>
    <col min="1010" max="1010" width="15.6640625" style="500" customWidth="1"/>
    <col min="1011" max="1011" width="17.5546875" style="500" customWidth="1"/>
    <col min="1012" max="1012" width="25.5546875" style="500" customWidth="1"/>
    <col min="1013" max="1013" width="16.6640625" style="500" customWidth="1"/>
    <col min="1014" max="1014" width="14.33203125" style="500" customWidth="1"/>
    <col min="1015" max="1015" width="16.33203125" style="500" customWidth="1"/>
    <col min="1016" max="1016" width="15.5546875" style="500" customWidth="1"/>
    <col min="1017" max="1260" width="11.44140625" style="500"/>
    <col min="1261" max="1261" width="12.33203125" style="500" customWidth="1"/>
    <col min="1262" max="1262" width="43.5546875" style="500" customWidth="1"/>
    <col min="1263" max="1264" width="16.6640625" style="500" customWidth="1"/>
    <col min="1265" max="1265" width="17.5546875" style="500" customWidth="1"/>
    <col min="1266" max="1266" width="15.6640625" style="500" customWidth="1"/>
    <col min="1267" max="1267" width="17.5546875" style="500" customWidth="1"/>
    <col min="1268" max="1268" width="25.5546875" style="500" customWidth="1"/>
    <col min="1269" max="1269" width="16.6640625" style="500" customWidth="1"/>
    <col min="1270" max="1270" width="14.33203125" style="500" customWidth="1"/>
    <col min="1271" max="1271" width="16.33203125" style="500" customWidth="1"/>
    <col min="1272" max="1272" width="15.5546875" style="500" customWidth="1"/>
    <col min="1273" max="1516" width="11.44140625" style="500"/>
    <col min="1517" max="1517" width="12.33203125" style="500" customWidth="1"/>
    <col min="1518" max="1518" width="43.5546875" style="500" customWidth="1"/>
    <col min="1519" max="1520" width="16.6640625" style="500" customWidth="1"/>
    <col min="1521" max="1521" width="17.5546875" style="500" customWidth="1"/>
    <col min="1522" max="1522" width="15.6640625" style="500" customWidth="1"/>
    <col min="1523" max="1523" width="17.5546875" style="500" customWidth="1"/>
    <col min="1524" max="1524" width="25.5546875" style="500" customWidth="1"/>
    <col min="1525" max="1525" width="16.6640625" style="500" customWidth="1"/>
    <col min="1526" max="1526" width="14.33203125" style="500" customWidth="1"/>
    <col min="1527" max="1527" width="16.33203125" style="500" customWidth="1"/>
    <col min="1528" max="1528" width="15.5546875" style="500" customWidth="1"/>
    <col min="1529" max="1772" width="11.44140625" style="500"/>
    <col min="1773" max="1773" width="12.33203125" style="500" customWidth="1"/>
    <col min="1774" max="1774" width="43.5546875" style="500" customWidth="1"/>
    <col min="1775" max="1776" width="16.6640625" style="500" customWidth="1"/>
    <col min="1777" max="1777" width="17.5546875" style="500" customWidth="1"/>
    <col min="1778" max="1778" width="15.6640625" style="500" customWidth="1"/>
    <col min="1779" max="1779" width="17.5546875" style="500" customWidth="1"/>
    <col min="1780" max="1780" width="25.5546875" style="500" customWidth="1"/>
    <col min="1781" max="1781" width="16.6640625" style="500" customWidth="1"/>
    <col min="1782" max="1782" width="14.33203125" style="500" customWidth="1"/>
    <col min="1783" max="1783" width="16.33203125" style="500" customWidth="1"/>
    <col min="1784" max="1784" width="15.5546875" style="500" customWidth="1"/>
    <col min="1785" max="2028" width="11.44140625" style="500"/>
    <col min="2029" max="2029" width="12.33203125" style="500" customWidth="1"/>
    <col min="2030" max="2030" width="43.5546875" style="500" customWidth="1"/>
    <col min="2031" max="2032" width="16.6640625" style="500" customWidth="1"/>
    <col min="2033" max="2033" width="17.5546875" style="500" customWidth="1"/>
    <col min="2034" max="2034" width="15.6640625" style="500" customWidth="1"/>
    <col min="2035" max="2035" width="17.5546875" style="500" customWidth="1"/>
    <col min="2036" max="2036" width="25.5546875" style="500" customWidth="1"/>
    <col min="2037" max="2037" width="16.6640625" style="500" customWidth="1"/>
    <col min="2038" max="2038" width="14.33203125" style="500" customWidth="1"/>
    <col min="2039" max="2039" width="16.33203125" style="500" customWidth="1"/>
    <col min="2040" max="2040" width="15.5546875" style="500" customWidth="1"/>
    <col min="2041" max="2284" width="11.44140625" style="500"/>
    <col min="2285" max="2285" width="12.33203125" style="500" customWidth="1"/>
    <col min="2286" max="2286" width="43.5546875" style="500" customWidth="1"/>
    <col min="2287" max="2288" width="16.6640625" style="500" customWidth="1"/>
    <col min="2289" max="2289" width="17.5546875" style="500" customWidth="1"/>
    <col min="2290" max="2290" width="15.6640625" style="500" customWidth="1"/>
    <col min="2291" max="2291" width="17.5546875" style="500" customWidth="1"/>
    <col min="2292" max="2292" width="25.5546875" style="500" customWidth="1"/>
    <col min="2293" max="2293" width="16.6640625" style="500" customWidth="1"/>
    <col min="2294" max="2294" width="14.33203125" style="500" customWidth="1"/>
    <col min="2295" max="2295" width="16.33203125" style="500" customWidth="1"/>
    <col min="2296" max="2296" width="15.5546875" style="500" customWidth="1"/>
    <col min="2297" max="2540" width="11.44140625" style="500"/>
    <col min="2541" max="2541" width="12.33203125" style="500" customWidth="1"/>
    <col min="2542" max="2542" width="43.5546875" style="500" customWidth="1"/>
    <col min="2543" max="2544" width="16.6640625" style="500" customWidth="1"/>
    <col min="2545" max="2545" width="17.5546875" style="500" customWidth="1"/>
    <col min="2546" max="2546" width="15.6640625" style="500" customWidth="1"/>
    <col min="2547" max="2547" width="17.5546875" style="500" customWidth="1"/>
    <col min="2548" max="2548" width="25.5546875" style="500" customWidth="1"/>
    <col min="2549" max="2549" width="16.6640625" style="500" customWidth="1"/>
    <col min="2550" max="2550" width="14.33203125" style="500" customWidth="1"/>
    <col min="2551" max="2551" width="16.33203125" style="500" customWidth="1"/>
    <col min="2552" max="2552" width="15.5546875" style="500" customWidth="1"/>
    <col min="2553" max="2796" width="11.44140625" style="500"/>
    <col min="2797" max="2797" width="12.33203125" style="500" customWidth="1"/>
    <col min="2798" max="2798" width="43.5546875" style="500" customWidth="1"/>
    <col min="2799" max="2800" width="16.6640625" style="500" customWidth="1"/>
    <col min="2801" max="2801" width="17.5546875" style="500" customWidth="1"/>
    <col min="2802" max="2802" width="15.6640625" style="500" customWidth="1"/>
    <col min="2803" max="2803" width="17.5546875" style="500" customWidth="1"/>
    <col min="2804" max="2804" width="25.5546875" style="500" customWidth="1"/>
    <col min="2805" max="2805" width="16.6640625" style="500" customWidth="1"/>
    <col min="2806" max="2806" width="14.33203125" style="500" customWidth="1"/>
    <col min="2807" max="2807" width="16.33203125" style="500" customWidth="1"/>
    <col min="2808" max="2808" width="15.5546875" style="500" customWidth="1"/>
    <col min="2809" max="3052" width="11.44140625" style="500"/>
    <col min="3053" max="3053" width="12.33203125" style="500" customWidth="1"/>
    <col min="3054" max="3054" width="43.5546875" style="500" customWidth="1"/>
    <col min="3055" max="3056" width="16.6640625" style="500" customWidth="1"/>
    <col min="3057" max="3057" width="17.5546875" style="500" customWidth="1"/>
    <col min="3058" max="3058" width="15.6640625" style="500" customWidth="1"/>
    <col min="3059" max="3059" width="17.5546875" style="500" customWidth="1"/>
    <col min="3060" max="3060" width="25.5546875" style="500" customWidth="1"/>
    <col min="3061" max="3061" width="16.6640625" style="500" customWidth="1"/>
    <col min="3062" max="3062" width="14.33203125" style="500" customWidth="1"/>
    <col min="3063" max="3063" width="16.33203125" style="500" customWidth="1"/>
    <col min="3064" max="3064" width="15.5546875" style="500" customWidth="1"/>
    <col min="3065" max="3308" width="11.44140625" style="500"/>
    <col min="3309" max="3309" width="12.33203125" style="500" customWidth="1"/>
    <col min="3310" max="3310" width="43.5546875" style="500" customWidth="1"/>
    <col min="3311" max="3312" width="16.6640625" style="500" customWidth="1"/>
    <col min="3313" max="3313" width="17.5546875" style="500" customWidth="1"/>
    <col min="3314" max="3314" width="15.6640625" style="500" customWidth="1"/>
    <col min="3315" max="3315" width="17.5546875" style="500" customWidth="1"/>
    <col min="3316" max="3316" width="25.5546875" style="500" customWidth="1"/>
    <col min="3317" max="3317" width="16.6640625" style="500" customWidth="1"/>
    <col min="3318" max="3318" width="14.33203125" style="500" customWidth="1"/>
    <col min="3319" max="3319" width="16.33203125" style="500" customWidth="1"/>
    <col min="3320" max="3320" width="15.5546875" style="500" customWidth="1"/>
    <col min="3321" max="3564" width="11.44140625" style="500"/>
    <col min="3565" max="3565" width="12.33203125" style="500" customWidth="1"/>
    <col min="3566" max="3566" width="43.5546875" style="500" customWidth="1"/>
    <col min="3567" max="3568" width="16.6640625" style="500" customWidth="1"/>
    <col min="3569" max="3569" width="17.5546875" style="500" customWidth="1"/>
    <col min="3570" max="3570" width="15.6640625" style="500" customWidth="1"/>
    <col min="3571" max="3571" width="17.5546875" style="500" customWidth="1"/>
    <col min="3572" max="3572" width="25.5546875" style="500" customWidth="1"/>
    <col min="3573" max="3573" width="16.6640625" style="500" customWidth="1"/>
    <col min="3574" max="3574" width="14.33203125" style="500" customWidth="1"/>
    <col min="3575" max="3575" width="16.33203125" style="500" customWidth="1"/>
    <col min="3576" max="3576" width="15.5546875" style="500" customWidth="1"/>
    <col min="3577" max="3820" width="11.44140625" style="500"/>
    <col min="3821" max="3821" width="12.33203125" style="500" customWidth="1"/>
    <col min="3822" max="3822" width="43.5546875" style="500" customWidth="1"/>
    <col min="3823" max="3824" width="16.6640625" style="500" customWidth="1"/>
    <col min="3825" max="3825" width="17.5546875" style="500" customWidth="1"/>
    <col min="3826" max="3826" width="15.6640625" style="500" customWidth="1"/>
    <col min="3827" max="3827" width="17.5546875" style="500" customWidth="1"/>
    <col min="3828" max="3828" width="25.5546875" style="500" customWidth="1"/>
    <col min="3829" max="3829" width="16.6640625" style="500" customWidth="1"/>
    <col min="3830" max="3830" width="14.33203125" style="500" customWidth="1"/>
    <col min="3831" max="3831" width="16.33203125" style="500" customWidth="1"/>
    <col min="3832" max="3832" width="15.5546875" style="500" customWidth="1"/>
    <col min="3833" max="4076" width="11.44140625" style="500"/>
    <col min="4077" max="4077" width="12.33203125" style="500" customWidth="1"/>
    <col min="4078" max="4078" width="43.5546875" style="500" customWidth="1"/>
    <col min="4079" max="4080" width="16.6640625" style="500" customWidth="1"/>
    <col min="4081" max="4081" width="17.5546875" style="500" customWidth="1"/>
    <col min="4082" max="4082" width="15.6640625" style="500" customWidth="1"/>
    <col min="4083" max="4083" width="17.5546875" style="500" customWidth="1"/>
    <col min="4084" max="4084" width="25.5546875" style="500" customWidth="1"/>
    <col min="4085" max="4085" width="16.6640625" style="500" customWidth="1"/>
    <col min="4086" max="4086" width="14.33203125" style="500" customWidth="1"/>
    <col min="4087" max="4087" width="16.33203125" style="500" customWidth="1"/>
    <col min="4088" max="4088" width="15.5546875" style="500" customWidth="1"/>
    <col min="4089" max="4332" width="11.44140625" style="500"/>
    <col min="4333" max="4333" width="12.33203125" style="500" customWidth="1"/>
    <col min="4334" max="4334" width="43.5546875" style="500" customWidth="1"/>
    <col min="4335" max="4336" width="16.6640625" style="500" customWidth="1"/>
    <col min="4337" max="4337" width="17.5546875" style="500" customWidth="1"/>
    <col min="4338" max="4338" width="15.6640625" style="500" customWidth="1"/>
    <col min="4339" max="4339" width="17.5546875" style="500" customWidth="1"/>
    <col min="4340" max="4340" width="25.5546875" style="500" customWidth="1"/>
    <col min="4341" max="4341" width="16.6640625" style="500" customWidth="1"/>
    <col min="4342" max="4342" width="14.33203125" style="500" customWidth="1"/>
    <col min="4343" max="4343" width="16.33203125" style="500" customWidth="1"/>
    <col min="4344" max="4344" width="15.5546875" style="500" customWidth="1"/>
    <col min="4345" max="4588" width="11.44140625" style="500"/>
    <col min="4589" max="4589" width="12.33203125" style="500" customWidth="1"/>
    <col min="4590" max="4590" width="43.5546875" style="500" customWidth="1"/>
    <col min="4591" max="4592" width="16.6640625" style="500" customWidth="1"/>
    <col min="4593" max="4593" width="17.5546875" style="500" customWidth="1"/>
    <col min="4594" max="4594" width="15.6640625" style="500" customWidth="1"/>
    <col min="4595" max="4595" width="17.5546875" style="500" customWidth="1"/>
    <col min="4596" max="4596" width="25.5546875" style="500" customWidth="1"/>
    <col min="4597" max="4597" width="16.6640625" style="500" customWidth="1"/>
    <col min="4598" max="4598" width="14.33203125" style="500" customWidth="1"/>
    <col min="4599" max="4599" width="16.33203125" style="500" customWidth="1"/>
    <col min="4600" max="4600" width="15.5546875" style="500" customWidth="1"/>
    <col min="4601" max="4844" width="11.44140625" style="500"/>
    <col min="4845" max="4845" width="12.33203125" style="500" customWidth="1"/>
    <col min="4846" max="4846" width="43.5546875" style="500" customWidth="1"/>
    <col min="4847" max="4848" width="16.6640625" style="500" customWidth="1"/>
    <col min="4849" max="4849" width="17.5546875" style="500" customWidth="1"/>
    <col min="4850" max="4850" width="15.6640625" style="500" customWidth="1"/>
    <col min="4851" max="4851" width="17.5546875" style="500" customWidth="1"/>
    <col min="4852" max="4852" width="25.5546875" style="500" customWidth="1"/>
    <col min="4853" max="4853" width="16.6640625" style="500" customWidth="1"/>
    <col min="4854" max="4854" width="14.33203125" style="500" customWidth="1"/>
    <col min="4855" max="4855" width="16.33203125" style="500" customWidth="1"/>
    <col min="4856" max="4856" width="15.5546875" style="500" customWidth="1"/>
    <col min="4857" max="5100" width="11.44140625" style="500"/>
    <col min="5101" max="5101" width="12.33203125" style="500" customWidth="1"/>
    <col min="5102" max="5102" width="43.5546875" style="500" customWidth="1"/>
    <col min="5103" max="5104" width="16.6640625" style="500" customWidth="1"/>
    <col min="5105" max="5105" width="17.5546875" style="500" customWidth="1"/>
    <col min="5106" max="5106" width="15.6640625" style="500" customWidth="1"/>
    <col min="5107" max="5107" width="17.5546875" style="500" customWidth="1"/>
    <col min="5108" max="5108" width="25.5546875" style="500" customWidth="1"/>
    <col min="5109" max="5109" width="16.6640625" style="500" customWidth="1"/>
    <col min="5110" max="5110" width="14.33203125" style="500" customWidth="1"/>
    <col min="5111" max="5111" width="16.33203125" style="500" customWidth="1"/>
    <col min="5112" max="5112" width="15.5546875" style="500" customWidth="1"/>
    <col min="5113" max="5356" width="11.44140625" style="500"/>
    <col min="5357" max="5357" width="12.33203125" style="500" customWidth="1"/>
    <col min="5358" max="5358" width="43.5546875" style="500" customWidth="1"/>
    <col min="5359" max="5360" width="16.6640625" style="500" customWidth="1"/>
    <col min="5361" max="5361" width="17.5546875" style="500" customWidth="1"/>
    <col min="5362" max="5362" width="15.6640625" style="500" customWidth="1"/>
    <col min="5363" max="5363" width="17.5546875" style="500" customWidth="1"/>
    <col min="5364" max="5364" width="25.5546875" style="500" customWidth="1"/>
    <col min="5365" max="5365" width="16.6640625" style="500" customWidth="1"/>
    <col min="5366" max="5366" width="14.33203125" style="500" customWidth="1"/>
    <col min="5367" max="5367" width="16.33203125" style="500" customWidth="1"/>
    <col min="5368" max="5368" width="15.5546875" style="500" customWidth="1"/>
    <col min="5369" max="5612" width="11.44140625" style="500"/>
    <col min="5613" max="5613" width="12.33203125" style="500" customWidth="1"/>
    <col min="5614" max="5614" width="43.5546875" style="500" customWidth="1"/>
    <col min="5615" max="5616" width="16.6640625" style="500" customWidth="1"/>
    <col min="5617" max="5617" width="17.5546875" style="500" customWidth="1"/>
    <col min="5618" max="5618" width="15.6640625" style="500" customWidth="1"/>
    <col min="5619" max="5619" width="17.5546875" style="500" customWidth="1"/>
    <col min="5620" max="5620" width="25.5546875" style="500" customWidth="1"/>
    <col min="5621" max="5621" width="16.6640625" style="500" customWidth="1"/>
    <col min="5622" max="5622" width="14.33203125" style="500" customWidth="1"/>
    <col min="5623" max="5623" width="16.33203125" style="500" customWidth="1"/>
    <col min="5624" max="5624" width="15.5546875" style="500" customWidth="1"/>
    <col min="5625" max="5868" width="11.44140625" style="500"/>
    <col min="5869" max="5869" width="12.33203125" style="500" customWidth="1"/>
    <col min="5870" max="5870" width="43.5546875" style="500" customWidth="1"/>
    <col min="5871" max="5872" width="16.6640625" style="500" customWidth="1"/>
    <col min="5873" max="5873" width="17.5546875" style="500" customWidth="1"/>
    <col min="5874" max="5874" width="15.6640625" style="500" customWidth="1"/>
    <col min="5875" max="5875" width="17.5546875" style="500" customWidth="1"/>
    <col min="5876" max="5876" width="25.5546875" style="500" customWidth="1"/>
    <col min="5877" max="5877" width="16.6640625" style="500" customWidth="1"/>
    <col min="5878" max="5878" width="14.33203125" style="500" customWidth="1"/>
    <col min="5879" max="5879" width="16.33203125" style="500" customWidth="1"/>
    <col min="5880" max="5880" width="15.5546875" style="500" customWidth="1"/>
    <col min="5881" max="6124" width="11.44140625" style="500"/>
    <col min="6125" max="6125" width="12.33203125" style="500" customWidth="1"/>
    <col min="6126" max="6126" width="43.5546875" style="500" customWidth="1"/>
    <col min="6127" max="6128" width="16.6640625" style="500" customWidth="1"/>
    <col min="6129" max="6129" width="17.5546875" style="500" customWidth="1"/>
    <col min="6130" max="6130" width="15.6640625" style="500" customWidth="1"/>
    <col min="6131" max="6131" width="17.5546875" style="500" customWidth="1"/>
    <col min="6132" max="6132" width="25.5546875" style="500" customWidth="1"/>
    <col min="6133" max="6133" width="16.6640625" style="500" customWidth="1"/>
    <col min="6134" max="6134" width="14.33203125" style="500" customWidth="1"/>
    <col min="6135" max="6135" width="16.33203125" style="500" customWidth="1"/>
    <col min="6136" max="6136" width="15.5546875" style="500" customWidth="1"/>
    <col min="6137" max="6380" width="11.44140625" style="500"/>
    <col min="6381" max="6381" width="12.33203125" style="500" customWidth="1"/>
    <col min="6382" max="6382" width="43.5546875" style="500" customWidth="1"/>
    <col min="6383" max="6384" width="16.6640625" style="500" customWidth="1"/>
    <col min="6385" max="6385" width="17.5546875" style="500" customWidth="1"/>
    <col min="6386" max="6386" width="15.6640625" style="500" customWidth="1"/>
    <col min="6387" max="6387" width="17.5546875" style="500" customWidth="1"/>
    <col min="6388" max="6388" width="25.5546875" style="500" customWidth="1"/>
    <col min="6389" max="6389" width="16.6640625" style="500" customWidth="1"/>
    <col min="6390" max="6390" width="14.33203125" style="500" customWidth="1"/>
    <col min="6391" max="6391" width="16.33203125" style="500" customWidth="1"/>
    <col min="6392" max="6392" width="15.5546875" style="500" customWidth="1"/>
    <col min="6393" max="6636" width="11.44140625" style="500"/>
    <col min="6637" max="6637" width="12.33203125" style="500" customWidth="1"/>
    <col min="6638" max="6638" width="43.5546875" style="500" customWidth="1"/>
    <col min="6639" max="6640" width="16.6640625" style="500" customWidth="1"/>
    <col min="6641" max="6641" width="17.5546875" style="500" customWidth="1"/>
    <col min="6642" max="6642" width="15.6640625" style="500" customWidth="1"/>
    <col min="6643" max="6643" width="17.5546875" style="500" customWidth="1"/>
    <col min="6644" max="6644" width="25.5546875" style="500" customWidth="1"/>
    <col min="6645" max="6645" width="16.6640625" style="500" customWidth="1"/>
    <col min="6646" max="6646" width="14.33203125" style="500" customWidth="1"/>
    <col min="6647" max="6647" width="16.33203125" style="500" customWidth="1"/>
    <col min="6648" max="6648" width="15.5546875" style="500" customWidth="1"/>
    <col min="6649" max="6892" width="11.44140625" style="500"/>
    <col min="6893" max="6893" width="12.33203125" style="500" customWidth="1"/>
    <col min="6894" max="6894" width="43.5546875" style="500" customWidth="1"/>
    <col min="6895" max="6896" width="16.6640625" style="500" customWidth="1"/>
    <col min="6897" max="6897" width="17.5546875" style="500" customWidth="1"/>
    <col min="6898" max="6898" width="15.6640625" style="500" customWidth="1"/>
    <col min="6899" max="6899" width="17.5546875" style="500" customWidth="1"/>
    <col min="6900" max="6900" width="25.5546875" style="500" customWidth="1"/>
    <col min="6901" max="6901" width="16.6640625" style="500" customWidth="1"/>
    <col min="6902" max="6902" width="14.33203125" style="500" customWidth="1"/>
    <col min="6903" max="6903" width="16.33203125" style="500" customWidth="1"/>
    <col min="6904" max="6904" width="15.5546875" style="500" customWidth="1"/>
    <col min="6905" max="7148" width="11.44140625" style="500"/>
    <col min="7149" max="7149" width="12.33203125" style="500" customWidth="1"/>
    <col min="7150" max="7150" width="43.5546875" style="500" customWidth="1"/>
    <col min="7151" max="7152" width="16.6640625" style="500" customWidth="1"/>
    <col min="7153" max="7153" width="17.5546875" style="500" customWidth="1"/>
    <col min="7154" max="7154" width="15.6640625" style="500" customWidth="1"/>
    <col min="7155" max="7155" width="17.5546875" style="500" customWidth="1"/>
    <col min="7156" max="7156" width="25.5546875" style="500" customWidth="1"/>
    <col min="7157" max="7157" width="16.6640625" style="500" customWidth="1"/>
    <col min="7158" max="7158" width="14.33203125" style="500" customWidth="1"/>
    <col min="7159" max="7159" width="16.33203125" style="500" customWidth="1"/>
    <col min="7160" max="7160" width="15.5546875" style="500" customWidth="1"/>
    <col min="7161" max="7404" width="11.44140625" style="500"/>
    <col min="7405" max="7405" width="12.33203125" style="500" customWidth="1"/>
    <col min="7406" max="7406" width="43.5546875" style="500" customWidth="1"/>
    <col min="7407" max="7408" width="16.6640625" style="500" customWidth="1"/>
    <col min="7409" max="7409" width="17.5546875" style="500" customWidth="1"/>
    <col min="7410" max="7410" width="15.6640625" style="500" customWidth="1"/>
    <col min="7411" max="7411" width="17.5546875" style="500" customWidth="1"/>
    <col min="7412" max="7412" width="25.5546875" style="500" customWidth="1"/>
    <col min="7413" max="7413" width="16.6640625" style="500" customWidth="1"/>
    <col min="7414" max="7414" width="14.33203125" style="500" customWidth="1"/>
    <col min="7415" max="7415" width="16.33203125" style="500" customWidth="1"/>
    <col min="7416" max="7416" width="15.5546875" style="500" customWidth="1"/>
    <col min="7417" max="7660" width="11.44140625" style="500"/>
    <col min="7661" max="7661" width="12.33203125" style="500" customWidth="1"/>
    <col min="7662" max="7662" width="43.5546875" style="500" customWidth="1"/>
    <col min="7663" max="7664" width="16.6640625" style="500" customWidth="1"/>
    <col min="7665" max="7665" width="17.5546875" style="500" customWidth="1"/>
    <col min="7666" max="7666" width="15.6640625" style="500" customWidth="1"/>
    <col min="7667" max="7667" width="17.5546875" style="500" customWidth="1"/>
    <col min="7668" max="7668" width="25.5546875" style="500" customWidth="1"/>
    <col min="7669" max="7669" width="16.6640625" style="500" customWidth="1"/>
    <col min="7670" max="7670" width="14.33203125" style="500" customWidth="1"/>
    <col min="7671" max="7671" width="16.33203125" style="500" customWidth="1"/>
    <col min="7672" max="7672" width="15.5546875" style="500" customWidth="1"/>
    <col min="7673" max="7916" width="11.44140625" style="500"/>
    <col min="7917" max="7917" width="12.33203125" style="500" customWidth="1"/>
    <col min="7918" max="7918" width="43.5546875" style="500" customWidth="1"/>
    <col min="7919" max="7920" width="16.6640625" style="500" customWidth="1"/>
    <col min="7921" max="7921" width="17.5546875" style="500" customWidth="1"/>
    <col min="7922" max="7922" width="15.6640625" style="500" customWidth="1"/>
    <col min="7923" max="7923" width="17.5546875" style="500" customWidth="1"/>
    <col min="7924" max="7924" width="25.5546875" style="500" customWidth="1"/>
    <col min="7925" max="7925" width="16.6640625" style="500" customWidth="1"/>
    <col min="7926" max="7926" width="14.33203125" style="500" customWidth="1"/>
    <col min="7927" max="7927" width="16.33203125" style="500" customWidth="1"/>
    <col min="7928" max="7928" width="15.5546875" style="500" customWidth="1"/>
    <col min="7929" max="8172" width="11.44140625" style="500"/>
    <col min="8173" max="8173" width="12.33203125" style="500" customWidth="1"/>
    <col min="8174" max="8174" width="43.5546875" style="500" customWidth="1"/>
    <col min="8175" max="8176" width="16.6640625" style="500" customWidth="1"/>
    <col min="8177" max="8177" width="17.5546875" style="500" customWidth="1"/>
    <col min="8178" max="8178" width="15.6640625" style="500" customWidth="1"/>
    <col min="8179" max="8179" width="17.5546875" style="500" customWidth="1"/>
    <col min="8180" max="8180" width="25.5546875" style="500" customWidth="1"/>
    <col min="8181" max="8181" width="16.6640625" style="500" customWidth="1"/>
    <col min="8182" max="8182" width="14.33203125" style="500" customWidth="1"/>
    <col min="8183" max="8183" width="16.33203125" style="500" customWidth="1"/>
    <col min="8184" max="8184" width="15.5546875" style="500" customWidth="1"/>
    <col min="8185" max="8428" width="11.44140625" style="500"/>
    <col min="8429" max="8429" width="12.33203125" style="500" customWidth="1"/>
    <col min="8430" max="8430" width="43.5546875" style="500" customWidth="1"/>
    <col min="8431" max="8432" width="16.6640625" style="500" customWidth="1"/>
    <col min="8433" max="8433" width="17.5546875" style="500" customWidth="1"/>
    <col min="8434" max="8434" width="15.6640625" style="500" customWidth="1"/>
    <col min="8435" max="8435" width="17.5546875" style="500" customWidth="1"/>
    <col min="8436" max="8436" width="25.5546875" style="500" customWidth="1"/>
    <col min="8437" max="8437" width="16.6640625" style="500" customWidth="1"/>
    <col min="8438" max="8438" width="14.33203125" style="500" customWidth="1"/>
    <col min="8439" max="8439" width="16.33203125" style="500" customWidth="1"/>
    <col min="8440" max="8440" width="15.5546875" style="500" customWidth="1"/>
    <col min="8441" max="8684" width="11.44140625" style="500"/>
    <col min="8685" max="8685" width="12.33203125" style="500" customWidth="1"/>
    <col min="8686" max="8686" width="43.5546875" style="500" customWidth="1"/>
    <col min="8687" max="8688" width="16.6640625" style="500" customWidth="1"/>
    <col min="8689" max="8689" width="17.5546875" style="500" customWidth="1"/>
    <col min="8690" max="8690" width="15.6640625" style="500" customWidth="1"/>
    <col min="8691" max="8691" width="17.5546875" style="500" customWidth="1"/>
    <col min="8692" max="8692" width="25.5546875" style="500" customWidth="1"/>
    <col min="8693" max="8693" width="16.6640625" style="500" customWidth="1"/>
    <col min="8694" max="8694" width="14.33203125" style="500" customWidth="1"/>
    <col min="8695" max="8695" width="16.33203125" style="500" customWidth="1"/>
    <col min="8696" max="8696" width="15.5546875" style="500" customWidth="1"/>
    <col min="8697" max="8940" width="11.44140625" style="500"/>
    <col min="8941" max="8941" width="12.33203125" style="500" customWidth="1"/>
    <col min="8942" max="8942" width="43.5546875" style="500" customWidth="1"/>
    <col min="8943" max="8944" width="16.6640625" style="500" customWidth="1"/>
    <col min="8945" max="8945" width="17.5546875" style="500" customWidth="1"/>
    <col min="8946" max="8946" width="15.6640625" style="500" customWidth="1"/>
    <col min="8947" max="8947" width="17.5546875" style="500" customWidth="1"/>
    <col min="8948" max="8948" width="25.5546875" style="500" customWidth="1"/>
    <col min="8949" max="8949" width="16.6640625" style="500" customWidth="1"/>
    <col min="8950" max="8950" width="14.33203125" style="500" customWidth="1"/>
    <col min="8951" max="8951" width="16.33203125" style="500" customWidth="1"/>
    <col min="8952" max="8952" width="15.5546875" style="500" customWidth="1"/>
    <col min="8953" max="9196" width="11.44140625" style="500"/>
    <col min="9197" max="9197" width="12.33203125" style="500" customWidth="1"/>
    <col min="9198" max="9198" width="43.5546875" style="500" customWidth="1"/>
    <col min="9199" max="9200" width="16.6640625" style="500" customWidth="1"/>
    <col min="9201" max="9201" width="17.5546875" style="500" customWidth="1"/>
    <col min="9202" max="9202" width="15.6640625" style="500" customWidth="1"/>
    <col min="9203" max="9203" width="17.5546875" style="500" customWidth="1"/>
    <col min="9204" max="9204" width="25.5546875" style="500" customWidth="1"/>
    <col min="9205" max="9205" width="16.6640625" style="500" customWidth="1"/>
    <col min="9206" max="9206" width="14.33203125" style="500" customWidth="1"/>
    <col min="9207" max="9207" width="16.33203125" style="500" customWidth="1"/>
    <col min="9208" max="9208" width="15.5546875" style="500" customWidth="1"/>
    <col min="9209" max="9452" width="11.44140625" style="500"/>
    <col min="9453" max="9453" width="12.33203125" style="500" customWidth="1"/>
    <col min="9454" max="9454" width="43.5546875" style="500" customWidth="1"/>
    <col min="9455" max="9456" width="16.6640625" style="500" customWidth="1"/>
    <col min="9457" max="9457" width="17.5546875" style="500" customWidth="1"/>
    <col min="9458" max="9458" width="15.6640625" style="500" customWidth="1"/>
    <col min="9459" max="9459" width="17.5546875" style="500" customWidth="1"/>
    <col min="9460" max="9460" width="25.5546875" style="500" customWidth="1"/>
    <col min="9461" max="9461" width="16.6640625" style="500" customWidth="1"/>
    <col min="9462" max="9462" width="14.33203125" style="500" customWidth="1"/>
    <col min="9463" max="9463" width="16.33203125" style="500" customWidth="1"/>
    <col min="9464" max="9464" width="15.5546875" style="500" customWidth="1"/>
    <col min="9465" max="9708" width="11.44140625" style="500"/>
    <col min="9709" max="9709" width="12.33203125" style="500" customWidth="1"/>
    <col min="9710" max="9710" width="43.5546875" style="500" customWidth="1"/>
    <col min="9711" max="9712" width="16.6640625" style="500" customWidth="1"/>
    <col min="9713" max="9713" width="17.5546875" style="500" customWidth="1"/>
    <col min="9714" max="9714" width="15.6640625" style="500" customWidth="1"/>
    <col min="9715" max="9715" width="17.5546875" style="500" customWidth="1"/>
    <col min="9716" max="9716" width="25.5546875" style="500" customWidth="1"/>
    <col min="9717" max="9717" width="16.6640625" style="500" customWidth="1"/>
    <col min="9718" max="9718" width="14.33203125" style="500" customWidth="1"/>
    <col min="9719" max="9719" width="16.33203125" style="500" customWidth="1"/>
    <col min="9720" max="9720" width="15.5546875" style="500" customWidth="1"/>
    <col min="9721" max="9964" width="11.44140625" style="500"/>
    <col min="9965" max="9965" width="12.33203125" style="500" customWidth="1"/>
    <col min="9966" max="9966" width="43.5546875" style="500" customWidth="1"/>
    <col min="9967" max="9968" width="16.6640625" style="500" customWidth="1"/>
    <col min="9969" max="9969" width="17.5546875" style="500" customWidth="1"/>
    <col min="9970" max="9970" width="15.6640625" style="500" customWidth="1"/>
    <col min="9971" max="9971" width="17.5546875" style="500" customWidth="1"/>
    <col min="9972" max="9972" width="25.5546875" style="500" customWidth="1"/>
    <col min="9973" max="9973" width="16.6640625" style="500" customWidth="1"/>
    <col min="9974" max="9974" width="14.33203125" style="500" customWidth="1"/>
    <col min="9975" max="9975" width="16.33203125" style="500" customWidth="1"/>
    <col min="9976" max="9976" width="15.5546875" style="500" customWidth="1"/>
    <col min="9977" max="10220" width="11.44140625" style="500"/>
    <col min="10221" max="10221" width="12.33203125" style="500" customWidth="1"/>
    <col min="10222" max="10222" width="43.5546875" style="500" customWidth="1"/>
    <col min="10223" max="10224" width="16.6640625" style="500" customWidth="1"/>
    <col min="10225" max="10225" width="17.5546875" style="500" customWidth="1"/>
    <col min="10226" max="10226" width="15.6640625" style="500" customWidth="1"/>
    <col min="10227" max="10227" width="17.5546875" style="500" customWidth="1"/>
    <col min="10228" max="10228" width="25.5546875" style="500" customWidth="1"/>
    <col min="10229" max="10229" width="16.6640625" style="500" customWidth="1"/>
    <col min="10230" max="10230" width="14.33203125" style="500" customWidth="1"/>
    <col min="10231" max="10231" width="16.33203125" style="500" customWidth="1"/>
    <col min="10232" max="10232" width="15.5546875" style="500" customWidth="1"/>
    <col min="10233" max="10476" width="11.44140625" style="500"/>
    <col min="10477" max="10477" width="12.33203125" style="500" customWidth="1"/>
    <col min="10478" max="10478" width="43.5546875" style="500" customWidth="1"/>
    <col min="10479" max="10480" width="16.6640625" style="500" customWidth="1"/>
    <col min="10481" max="10481" width="17.5546875" style="500" customWidth="1"/>
    <col min="10482" max="10482" width="15.6640625" style="500" customWidth="1"/>
    <col min="10483" max="10483" width="17.5546875" style="500" customWidth="1"/>
    <col min="10484" max="10484" width="25.5546875" style="500" customWidth="1"/>
    <col min="10485" max="10485" width="16.6640625" style="500" customWidth="1"/>
    <col min="10486" max="10486" width="14.33203125" style="500" customWidth="1"/>
    <col min="10487" max="10487" width="16.33203125" style="500" customWidth="1"/>
    <col min="10488" max="10488" width="15.5546875" style="500" customWidth="1"/>
    <col min="10489" max="10732" width="11.44140625" style="500"/>
    <col min="10733" max="10733" width="12.33203125" style="500" customWidth="1"/>
    <col min="10734" max="10734" width="43.5546875" style="500" customWidth="1"/>
    <col min="10735" max="10736" width="16.6640625" style="500" customWidth="1"/>
    <col min="10737" max="10737" width="17.5546875" style="500" customWidth="1"/>
    <col min="10738" max="10738" width="15.6640625" style="500" customWidth="1"/>
    <col min="10739" max="10739" width="17.5546875" style="500" customWidth="1"/>
    <col min="10740" max="10740" width="25.5546875" style="500" customWidth="1"/>
    <col min="10741" max="10741" width="16.6640625" style="500" customWidth="1"/>
    <col min="10742" max="10742" width="14.33203125" style="500" customWidth="1"/>
    <col min="10743" max="10743" width="16.33203125" style="500" customWidth="1"/>
    <col min="10744" max="10744" width="15.5546875" style="500" customWidth="1"/>
    <col min="10745" max="10988" width="11.44140625" style="500"/>
    <col min="10989" max="10989" width="12.33203125" style="500" customWidth="1"/>
    <col min="10990" max="10990" width="43.5546875" style="500" customWidth="1"/>
    <col min="10991" max="10992" width="16.6640625" style="500" customWidth="1"/>
    <col min="10993" max="10993" width="17.5546875" style="500" customWidth="1"/>
    <col min="10994" max="10994" width="15.6640625" style="500" customWidth="1"/>
    <col min="10995" max="10995" width="17.5546875" style="500" customWidth="1"/>
    <col min="10996" max="10996" width="25.5546875" style="500" customWidth="1"/>
    <col min="10997" max="10997" width="16.6640625" style="500" customWidth="1"/>
    <col min="10998" max="10998" width="14.33203125" style="500" customWidth="1"/>
    <col min="10999" max="10999" width="16.33203125" style="500" customWidth="1"/>
    <col min="11000" max="11000" width="15.5546875" style="500" customWidth="1"/>
    <col min="11001" max="11244" width="11.44140625" style="500"/>
    <col min="11245" max="11245" width="12.33203125" style="500" customWidth="1"/>
    <col min="11246" max="11246" width="43.5546875" style="500" customWidth="1"/>
    <col min="11247" max="11248" width="16.6640625" style="500" customWidth="1"/>
    <col min="11249" max="11249" width="17.5546875" style="500" customWidth="1"/>
    <col min="11250" max="11250" width="15.6640625" style="500" customWidth="1"/>
    <col min="11251" max="11251" width="17.5546875" style="500" customWidth="1"/>
    <col min="11252" max="11252" width="25.5546875" style="500" customWidth="1"/>
    <col min="11253" max="11253" width="16.6640625" style="500" customWidth="1"/>
    <col min="11254" max="11254" width="14.33203125" style="500" customWidth="1"/>
    <col min="11255" max="11255" width="16.33203125" style="500" customWidth="1"/>
    <col min="11256" max="11256" width="15.5546875" style="500" customWidth="1"/>
    <col min="11257" max="11500" width="11.44140625" style="500"/>
    <col min="11501" max="11501" width="12.33203125" style="500" customWidth="1"/>
    <col min="11502" max="11502" width="43.5546875" style="500" customWidth="1"/>
    <col min="11503" max="11504" width="16.6640625" style="500" customWidth="1"/>
    <col min="11505" max="11505" width="17.5546875" style="500" customWidth="1"/>
    <col min="11506" max="11506" width="15.6640625" style="500" customWidth="1"/>
    <col min="11507" max="11507" width="17.5546875" style="500" customWidth="1"/>
    <col min="11508" max="11508" width="25.5546875" style="500" customWidth="1"/>
    <col min="11509" max="11509" width="16.6640625" style="500" customWidth="1"/>
    <col min="11510" max="11510" width="14.33203125" style="500" customWidth="1"/>
    <col min="11511" max="11511" width="16.33203125" style="500" customWidth="1"/>
    <col min="11512" max="11512" width="15.5546875" style="500" customWidth="1"/>
    <col min="11513" max="11756" width="11.44140625" style="500"/>
    <col min="11757" max="11757" width="12.33203125" style="500" customWidth="1"/>
    <col min="11758" max="11758" width="43.5546875" style="500" customWidth="1"/>
    <col min="11759" max="11760" width="16.6640625" style="500" customWidth="1"/>
    <col min="11761" max="11761" width="17.5546875" style="500" customWidth="1"/>
    <col min="11762" max="11762" width="15.6640625" style="500" customWidth="1"/>
    <col min="11763" max="11763" width="17.5546875" style="500" customWidth="1"/>
    <col min="11764" max="11764" width="25.5546875" style="500" customWidth="1"/>
    <col min="11765" max="11765" width="16.6640625" style="500" customWidth="1"/>
    <col min="11766" max="11766" width="14.33203125" style="500" customWidth="1"/>
    <col min="11767" max="11767" width="16.33203125" style="500" customWidth="1"/>
    <col min="11768" max="11768" width="15.5546875" style="500" customWidth="1"/>
    <col min="11769" max="12012" width="11.44140625" style="500"/>
    <col min="12013" max="12013" width="12.33203125" style="500" customWidth="1"/>
    <col min="12014" max="12014" width="43.5546875" style="500" customWidth="1"/>
    <col min="12015" max="12016" width="16.6640625" style="500" customWidth="1"/>
    <col min="12017" max="12017" width="17.5546875" style="500" customWidth="1"/>
    <col min="12018" max="12018" width="15.6640625" style="500" customWidth="1"/>
    <col min="12019" max="12019" width="17.5546875" style="500" customWidth="1"/>
    <col min="12020" max="12020" width="25.5546875" style="500" customWidth="1"/>
    <col min="12021" max="12021" width="16.6640625" style="500" customWidth="1"/>
    <col min="12022" max="12022" width="14.33203125" style="500" customWidth="1"/>
    <col min="12023" max="12023" width="16.33203125" style="500" customWidth="1"/>
    <col min="12024" max="12024" width="15.5546875" style="500" customWidth="1"/>
    <col min="12025" max="12268" width="11.44140625" style="500"/>
    <col min="12269" max="12269" width="12.33203125" style="500" customWidth="1"/>
    <col min="12270" max="12270" width="43.5546875" style="500" customWidth="1"/>
    <col min="12271" max="12272" width="16.6640625" style="500" customWidth="1"/>
    <col min="12273" max="12273" width="17.5546875" style="500" customWidth="1"/>
    <col min="12274" max="12274" width="15.6640625" style="500" customWidth="1"/>
    <col min="12275" max="12275" width="17.5546875" style="500" customWidth="1"/>
    <col min="12276" max="12276" width="25.5546875" style="500" customWidth="1"/>
    <col min="12277" max="12277" width="16.6640625" style="500" customWidth="1"/>
    <col min="12278" max="12278" width="14.33203125" style="500" customWidth="1"/>
    <col min="12279" max="12279" width="16.33203125" style="500" customWidth="1"/>
    <col min="12280" max="12280" width="15.5546875" style="500" customWidth="1"/>
    <col min="12281" max="12524" width="11.44140625" style="500"/>
    <col min="12525" max="12525" width="12.33203125" style="500" customWidth="1"/>
    <col min="12526" max="12526" width="43.5546875" style="500" customWidth="1"/>
    <col min="12527" max="12528" width="16.6640625" style="500" customWidth="1"/>
    <col min="12529" max="12529" width="17.5546875" style="500" customWidth="1"/>
    <col min="12530" max="12530" width="15.6640625" style="500" customWidth="1"/>
    <col min="12531" max="12531" width="17.5546875" style="500" customWidth="1"/>
    <col min="12532" max="12532" width="25.5546875" style="500" customWidth="1"/>
    <col min="12533" max="12533" width="16.6640625" style="500" customWidth="1"/>
    <col min="12534" max="12534" width="14.33203125" style="500" customWidth="1"/>
    <col min="12535" max="12535" width="16.33203125" style="500" customWidth="1"/>
    <col min="12536" max="12536" width="15.5546875" style="500" customWidth="1"/>
    <col min="12537" max="12780" width="11.44140625" style="500"/>
    <col min="12781" max="12781" width="12.33203125" style="500" customWidth="1"/>
    <col min="12782" max="12782" width="43.5546875" style="500" customWidth="1"/>
    <col min="12783" max="12784" width="16.6640625" style="500" customWidth="1"/>
    <col min="12785" max="12785" width="17.5546875" style="500" customWidth="1"/>
    <col min="12786" max="12786" width="15.6640625" style="500" customWidth="1"/>
    <col min="12787" max="12787" width="17.5546875" style="500" customWidth="1"/>
    <col min="12788" max="12788" width="25.5546875" style="500" customWidth="1"/>
    <col min="12789" max="12789" width="16.6640625" style="500" customWidth="1"/>
    <col min="12790" max="12790" width="14.33203125" style="500" customWidth="1"/>
    <col min="12791" max="12791" width="16.33203125" style="500" customWidth="1"/>
    <col min="12792" max="12792" width="15.5546875" style="500" customWidth="1"/>
    <col min="12793" max="13036" width="11.44140625" style="500"/>
    <col min="13037" max="13037" width="12.33203125" style="500" customWidth="1"/>
    <col min="13038" max="13038" width="43.5546875" style="500" customWidth="1"/>
    <col min="13039" max="13040" width="16.6640625" style="500" customWidth="1"/>
    <col min="13041" max="13041" width="17.5546875" style="500" customWidth="1"/>
    <col min="13042" max="13042" width="15.6640625" style="500" customWidth="1"/>
    <col min="13043" max="13043" width="17.5546875" style="500" customWidth="1"/>
    <col min="13044" max="13044" width="25.5546875" style="500" customWidth="1"/>
    <col min="13045" max="13045" width="16.6640625" style="500" customWidth="1"/>
    <col min="13046" max="13046" width="14.33203125" style="500" customWidth="1"/>
    <col min="13047" max="13047" width="16.33203125" style="500" customWidth="1"/>
    <col min="13048" max="13048" width="15.5546875" style="500" customWidth="1"/>
    <col min="13049" max="13292" width="11.44140625" style="500"/>
    <col min="13293" max="13293" width="12.33203125" style="500" customWidth="1"/>
    <col min="13294" max="13294" width="43.5546875" style="500" customWidth="1"/>
    <col min="13295" max="13296" width="16.6640625" style="500" customWidth="1"/>
    <col min="13297" max="13297" width="17.5546875" style="500" customWidth="1"/>
    <col min="13298" max="13298" width="15.6640625" style="500" customWidth="1"/>
    <col min="13299" max="13299" width="17.5546875" style="500" customWidth="1"/>
    <col min="13300" max="13300" width="25.5546875" style="500" customWidth="1"/>
    <col min="13301" max="13301" width="16.6640625" style="500" customWidth="1"/>
    <col min="13302" max="13302" width="14.33203125" style="500" customWidth="1"/>
    <col min="13303" max="13303" width="16.33203125" style="500" customWidth="1"/>
    <col min="13304" max="13304" width="15.5546875" style="500" customWidth="1"/>
    <col min="13305" max="13548" width="11.44140625" style="500"/>
    <col min="13549" max="13549" width="12.33203125" style="500" customWidth="1"/>
    <col min="13550" max="13550" width="43.5546875" style="500" customWidth="1"/>
    <col min="13551" max="13552" width="16.6640625" style="500" customWidth="1"/>
    <col min="13553" max="13553" width="17.5546875" style="500" customWidth="1"/>
    <col min="13554" max="13554" width="15.6640625" style="500" customWidth="1"/>
    <col min="13555" max="13555" width="17.5546875" style="500" customWidth="1"/>
    <col min="13556" max="13556" width="25.5546875" style="500" customWidth="1"/>
    <col min="13557" max="13557" width="16.6640625" style="500" customWidth="1"/>
    <col min="13558" max="13558" width="14.33203125" style="500" customWidth="1"/>
    <col min="13559" max="13559" width="16.33203125" style="500" customWidth="1"/>
    <col min="13560" max="13560" width="15.5546875" style="500" customWidth="1"/>
    <col min="13561" max="13804" width="11.44140625" style="500"/>
    <col min="13805" max="13805" width="12.33203125" style="500" customWidth="1"/>
    <col min="13806" max="13806" width="43.5546875" style="500" customWidth="1"/>
    <col min="13807" max="13808" width="16.6640625" style="500" customWidth="1"/>
    <col min="13809" max="13809" width="17.5546875" style="500" customWidth="1"/>
    <col min="13810" max="13810" width="15.6640625" style="500" customWidth="1"/>
    <col min="13811" max="13811" width="17.5546875" style="500" customWidth="1"/>
    <col min="13812" max="13812" width="25.5546875" style="500" customWidth="1"/>
    <col min="13813" max="13813" width="16.6640625" style="500" customWidth="1"/>
    <col min="13814" max="13814" width="14.33203125" style="500" customWidth="1"/>
    <col min="13815" max="13815" width="16.33203125" style="500" customWidth="1"/>
    <col min="13816" max="13816" width="15.5546875" style="500" customWidth="1"/>
    <col min="13817" max="14060" width="11.44140625" style="500"/>
    <col min="14061" max="14061" width="12.33203125" style="500" customWidth="1"/>
    <col min="14062" max="14062" width="43.5546875" style="500" customWidth="1"/>
    <col min="14063" max="14064" width="16.6640625" style="500" customWidth="1"/>
    <col min="14065" max="14065" width="17.5546875" style="500" customWidth="1"/>
    <col min="14066" max="14066" width="15.6640625" style="500" customWidth="1"/>
    <col min="14067" max="14067" width="17.5546875" style="500" customWidth="1"/>
    <col min="14068" max="14068" width="25.5546875" style="500" customWidth="1"/>
    <col min="14069" max="14069" width="16.6640625" style="500" customWidth="1"/>
    <col min="14070" max="14070" width="14.33203125" style="500" customWidth="1"/>
    <col min="14071" max="14071" width="16.33203125" style="500" customWidth="1"/>
    <col min="14072" max="14072" width="15.5546875" style="500" customWidth="1"/>
    <col min="14073" max="14316" width="11.44140625" style="500"/>
    <col min="14317" max="14317" width="12.33203125" style="500" customWidth="1"/>
    <col min="14318" max="14318" width="43.5546875" style="500" customWidth="1"/>
    <col min="14319" max="14320" width="16.6640625" style="500" customWidth="1"/>
    <col min="14321" max="14321" width="17.5546875" style="500" customWidth="1"/>
    <col min="14322" max="14322" width="15.6640625" style="500" customWidth="1"/>
    <col min="14323" max="14323" width="17.5546875" style="500" customWidth="1"/>
    <col min="14324" max="14324" width="25.5546875" style="500" customWidth="1"/>
    <col min="14325" max="14325" width="16.6640625" style="500" customWidth="1"/>
    <col min="14326" max="14326" width="14.33203125" style="500" customWidth="1"/>
    <col min="14327" max="14327" width="16.33203125" style="500" customWidth="1"/>
    <col min="14328" max="14328" width="15.5546875" style="500" customWidth="1"/>
    <col min="14329" max="14572" width="11.44140625" style="500"/>
    <col min="14573" max="14573" width="12.33203125" style="500" customWidth="1"/>
    <col min="14574" max="14574" width="43.5546875" style="500" customWidth="1"/>
    <col min="14575" max="14576" width="16.6640625" style="500" customWidth="1"/>
    <col min="14577" max="14577" width="17.5546875" style="500" customWidth="1"/>
    <col min="14578" max="14578" width="15.6640625" style="500" customWidth="1"/>
    <col min="14579" max="14579" width="17.5546875" style="500" customWidth="1"/>
    <col min="14580" max="14580" width="25.5546875" style="500" customWidth="1"/>
    <col min="14581" max="14581" width="16.6640625" style="500" customWidth="1"/>
    <col min="14582" max="14582" width="14.33203125" style="500" customWidth="1"/>
    <col min="14583" max="14583" width="16.33203125" style="500" customWidth="1"/>
    <col min="14584" max="14584" width="15.5546875" style="500" customWidth="1"/>
    <col min="14585" max="14828" width="11.44140625" style="500"/>
    <col min="14829" max="14829" width="12.33203125" style="500" customWidth="1"/>
    <col min="14830" max="14830" width="43.5546875" style="500" customWidth="1"/>
    <col min="14831" max="14832" width="16.6640625" style="500" customWidth="1"/>
    <col min="14833" max="14833" width="17.5546875" style="500" customWidth="1"/>
    <col min="14834" max="14834" width="15.6640625" style="500" customWidth="1"/>
    <col min="14835" max="14835" width="17.5546875" style="500" customWidth="1"/>
    <col min="14836" max="14836" width="25.5546875" style="500" customWidth="1"/>
    <col min="14837" max="14837" width="16.6640625" style="500" customWidth="1"/>
    <col min="14838" max="14838" width="14.33203125" style="500" customWidth="1"/>
    <col min="14839" max="14839" width="16.33203125" style="500" customWidth="1"/>
    <col min="14840" max="14840" width="15.5546875" style="500" customWidth="1"/>
    <col min="14841" max="15084" width="11.44140625" style="500"/>
    <col min="15085" max="15085" width="12.33203125" style="500" customWidth="1"/>
    <col min="15086" max="15086" width="43.5546875" style="500" customWidth="1"/>
    <col min="15087" max="15088" width="16.6640625" style="500" customWidth="1"/>
    <col min="15089" max="15089" width="17.5546875" style="500" customWidth="1"/>
    <col min="15090" max="15090" width="15.6640625" style="500" customWidth="1"/>
    <col min="15091" max="15091" width="17.5546875" style="500" customWidth="1"/>
    <col min="15092" max="15092" width="25.5546875" style="500" customWidth="1"/>
    <col min="15093" max="15093" width="16.6640625" style="500" customWidth="1"/>
    <col min="15094" max="15094" width="14.33203125" style="500" customWidth="1"/>
    <col min="15095" max="15095" width="16.33203125" style="500" customWidth="1"/>
    <col min="15096" max="15096" width="15.5546875" style="500" customWidth="1"/>
    <col min="15097" max="15340" width="11.44140625" style="500"/>
    <col min="15341" max="15341" width="12.33203125" style="500" customWidth="1"/>
    <col min="15342" max="15342" width="43.5546875" style="500" customWidth="1"/>
    <col min="15343" max="15344" width="16.6640625" style="500" customWidth="1"/>
    <col min="15345" max="15345" width="17.5546875" style="500" customWidth="1"/>
    <col min="15346" max="15346" width="15.6640625" style="500" customWidth="1"/>
    <col min="15347" max="15347" width="17.5546875" style="500" customWidth="1"/>
    <col min="15348" max="15348" width="25.5546875" style="500" customWidth="1"/>
    <col min="15349" max="15349" width="16.6640625" style="500" customWidth="1"/>
    <col min="15350" max="15350" width="14.33203125" style="500" customWidth="1"/>
    <col min="15351" max="15351" width="16.33203125" style="500" customWidth="1"/>
    <col min="15352" max="15352" width="15.5546875" style="500" customWidth="1"/>
    <col min="15353" max="15596" width="11.44140625" style="500"/>
    <col min="15597" max="15597" width="12.33203125" style="500" customWidth="1"/>
    <col min="15598" max="15598" width="43.5546875" style="500" customWidth="1"/>
    <col min="15599" max="15600" width="16.6640625" style="500" customWidth="1"/>
    <col min="15601" max="15601" width="17.5546875" style="500" customWidth="1"/>
    <col min="15602" max="15602" width="15.6640625" style="500" customWidth="1"/>
    <col min="15603" max="15603" width="17.5546875" style="500" customWidth="1"/>
    <col min="15604" max="15604" width="25.5546875" style="500" customWidth="1"/>
    <col min="15605" max="15605" width="16.6640625" style="500" customWidth="1"/>
    <col min="15606" max="15606" width="14.33203125" style="500" customWidth="1"/>
    <col min="15607" max="15607" width="16.33203125" style="500" customWidth="1"/>
    <col min="15608" max="15608" width="15.5546875" style="500" customWidth="1"/>
    <col min="15609" max="15852" width="11.44140625" style="500"/>
    <col min="15853" max="15853" width="12.33203125" style="500" customWidth="1"/>
    <col min="15854" max="15854" width="43.5546875" style="500" customWidth="1"/>
    <col min="15855" max="15856" width="16.6640625" style="500" customWidth="1"/>
    <col min="15857" max="15857" width="17.5546875" style="500" customWidth="1"/>
    <col min="15858" max="15858" width="15.6640625" style="500" customWidth="1"/>
    <col min="15859" max="15859" width="17.5546875" style="500" customWidth="1"/>
    <col min="15860" max="15860" width="25.5546875" style="500" customWidth="1"/>
    <col min="15861" max="15861" width="16.6640625" style="500" customWidth="1"/>
    <col min="15862" max="15862" width="14.33203125" style="500" customWidth="1"/>
    <col min="15863" max="15863" width="16.33203125" style="500" customWidth="1"/>
    <col min="15864" max="15864" width="15.5546875" style="500" customWidth="1"/>
    <col min="15865" max="16108" width="11.44140625" style="500"/>
    <col min="16109" max="16109" width="12.33203125" style="500" customWidth="1"/>
    <col min="16110" max="16110" width="43.5546875" style="500" customWidth="1"/>
    <col min="16111" max="16112" width="16.6640625" style="500" customWidth="1"/>
    <col min="16113" max="16113" width="17.5546875" style="500" customWidth="1"/>
    <col min="16114" max="16114" width="15.6640625" style="500" customWidth="1"/>
    <col min="16115" max="16115" width="17.5546875" style="500" customWidth="1"/>
    <col min="16116" max="16116" width="25.5546875" style="500" customWidth="1"/>
    <col min="16117" max="16117" width="16.6640625" style="500" customWidth="1"/>
    <col min="16118" max="16118" width="14.33203125" style="500" customWidth="1"/>
    <col min="16119" max="16119" width="16.33203125" style="500" customWidth="1"/>
    <col min="16120" max="16120" width="15.5546875" style="500" customWidth="1"/>
    <col min="16121" max="16384" width="11.44140625" style="500"/>
  </cols>
  <sheetData>
    <row r="2" spans="1:10" ht="17.399999999999999" x14ac:dyDescent="0.25">
      <c r="C2" s="495" t="s">
        <v>0</v>
      </c>
      <c r="D2" s="846" t="s">
        <v>1153</v>
      </c>
      <c r="E2" s="846"/>
      <c r="F2" s="4"/>
      <c r="G2" s="4"/>
      <c r="H2" s="5"/>
      <c r="I2" s="575"/>
      <c r="J2" s="498"/>
    </row>
    <row r="3" spans="1:10" ht="18" customHeight="1" thickBot="1" x14ac:dyDescent="0.3">
      <c r="C3" s="501" t="s">
        <v>2</v>
      </c>
      <c r="D3" s="847" t="s">
        <v>1264</v>
      </c>
      <c r="E3" s="847"/>
      <c r="F3" s="10"/>
      <c r="G3" s="10"/>
      <c r="H3" s="11"/>
      <c r="I3" s="576"/>
      <c r="J3" s="503"/>
    </row>
    <row r="4" spans="1:10" ht="15" customHeight="1" thickBot="1" x14ac:dyDescent="0.3">
      <c r="C4" s="851" t="s">
        <v>5</v>
      </c>
      <c r="D4" s="852"/>
      <c r="E4" s="852"/>
      <c r="F4" s="852"/>
      <c r="G4" s="833"/>
      <c r="H4" s="833"/>
      <c r="I4" s="859"/>
      <c r="J4" s="504"/>
    </row>
    <row r="5" spans="1:10" ht="42.6" customHeight="1" thickBot="1" x14ac:dyDescent="0.3">
      <c r="A5" s="14" t="s">
        <v>8</v>
      </c>
      <c r="B5" s="14" t="s">
        <v>9</v>
      </c>
      <c r="C5" s="15" t="s">
        <v>10</v>
      </c>
      <c r="D5" s="16" t="s">
        <v>11</v>
      </c>
      <c r="E5" s="17" t="s">
        <v>12</v>
      </c>
      <c r="F5" s="17" t="s">
        <v>13</v>
      </c>
      <c r="G5" s="18" t="s">
        <v>14</v>
      </c>
      <c r="H5" s="19" t="s">
        <v>15</v>
      </c>
      <c r="I5" s="577" t="s">
        <v>16</v>
      </c>
      <c r="J5" s="20"/>
    </row>
    <row r="6" spans="1:10" ht="13.8" hidden="1" x14ac:dyDescent="0.25">
      <c r="A6" s="24"/>
      <c r="B6" s="24"/>
      <c r="C6" s="578" t="s">
        <v>20</v>
      </c>
      <c r="D6" s="506" t="s">
        <v>21</v>
      </c>
      <c r="E6" s="27"/>
      <c r="F6" s="27"/>
      <c r="G6" s="28">
        <v>622459672</v>
      </c>
      <c r="H6" s="29">
        <f>+E6+F6+G6</f>
        <v>622459672</v>
      </c>
      <c r="I6" s="579"/>
      <c r="J6" s="30"/>
    </row>
    <row r="7" spans="1:10" ht="13.8" hidden="1" x14ac:dyDescent="0.25">
      <c r="A7" s="24"/>
      <c r="B7" s="24"/>
      <c r="C7" s="509" t="s">
        <v>22</v>
      </c>
      <c r="D7" s="510" t="s">
        <v>23</v>
      </c>
      <c r="E7" s="36"/>
      <c r="F7" s="36"/>
      <c r="G7" s="37">
        <v>15000000</v>
      </c>
      <c r="H7" s="38">
        <f t="shared" ref="H7:H70" si="0">+E7+F7+G7</f>
        <v>15000000</v>
      </c>
      <c r="I7" s="580"/>
      <c r="J7" s="39"/>
    </row>
    <row r="8" spans="1:10" ht="13.8" hidden="1" x14ac:dyDescent="0.25">
      <c r="A8" s="24"/>
      <c r="B8" s="24"/>
      <c r="C8" s="509" t="s">
        <v>24</v>
      </c>
      <c r="D8" s="510" t="s">
        <v>25</v>
      </c>
      <c r="E8" s="36"/>
      <c r="F8" s="36"/>
      <c r="G8" s="37">
        <v>143100000</v>
      </c>
      <c r="H8" s="38">
        <f t="shared" si="0"/>
        <v>143100000</v>
      </c>
      <c r="I8" s="365"/>
      <c r="J8" s="42"/>
    </row>
    <row r="9" spans="1:10" ht="13.8" hidden="1" x14ac:dyDescent="0.25">
      <c r="A9" s="24"/>
      <c r="B9" s="24"/>
      <c r="C9" s="581" t="s">
        <v>26</v>
      </c>
      <c r="D9" s="510" t="s">
        <v>27</v>
      </c>
      <c r="E9" s="36"/>
      <c r="F9" s="36"/>
      <c r="G9" s="37">
        <v>148200000</v>
      </c>
      <c r="H9" s="38">
        <f t="shared" si="0"/>
        <v>148200000</v>
      </c>
      <c r="I9" s="580"/>
      <c r="J9" s="39"/>
    </row>
    <row r="10" spans="1:10" ht="13.8" hidden="1" x14ac:dyDescent="0.25">
      <c r="A10" s="24"/>
      <c r="B10" s="24"/>
      <c r="C10" s="509" t="s">
        <v>28</v>
      </c>
      <c r="D10" s="510" t="s">
        <v>29</v>
      </c>
      <c r="E10" s="36"/>
      <c r="F10" s="36"/>
      <c r="G10" s="37">
        <v>104965420</v>
      </c>
      <c r="H10" s="38">
        <f t="shared" si="0"/>
        <v>104965420</v>
      </c>
      <c r="I10" s="580"/>
      <c r="J10" s="39"/>
    </row>
    <row r="11" spans="1:10" ht="13.8" hidden="1" x14ac:dyDescent="0.25">
      <c r="A11" s="24"/>
      <c r="B11" s="24"/>
      <c r="C11" s="509" t="s">
        <v>30</v>
      </c>
      <c r="D11" s="510" t="s">
        <v>31</v>
      </c>
      <c r="E11" s="36"/>
      <c r="F11" s="36"/>
      <c r="G11" s="37">
        <v>95004023</v>
      </c>
      <c r="H11" s="38">
        <f t="shared" si="0"/>
        <v>95004023</v>
      </c>
      <c r="I11" s="580"/>
      <c r="J11" s="39"/>
    </row>
    <row r="12" spans="1:10" ht="13.8" hidden="1" x14ac:dyDescent="0.25">
      <c r="A12" s="24"/>
      <c r="B12" s="24"/>
      <c r="C12" s="509" t="s">
        <v>32</v>
      </c>
      <c r="D12" s="510" t="s">
        <v>33</v>
      </c>
      <c r="E12" s="36"/>
      <c r="F12" s="36"/>
      <c r="G12" s="37">
        <v>79704460</v>
      </c>
      <c r="H12" s="38">
        <f t="shared" si="0"/>
        <v>79704460</v>
      </c>
      <c r="I12" s="580"/>
      <c r="J12" s="39"/>
    </row>
    <row r="13" spans="1:10" ht="13.8" hidden="1" x14ac:dyDescent="0.25">
      <c r="A13" s="24"/>
      <c r="B13" s="24"/>
      <c r="C13" s="509" t="s">
        <v>34</v>
      </c>
      <c r="D13" s="510" t="s">
        <v>35</v>
      </c>
      <c r="E13" s="36"/>
      <c r="F13" s="36"/>
      <c r="G13" s="37">
        <v>20000000</v>
      </c>
      <c r="H13" s="38">
        <f t="shared" si="0"/>
        <v>20000000</v>
      </c>
      <c r="I13" s="580"/>
      <c r="J13" s="39"/>
    </row>
    <row r="14" spans="1:10" ht="61.95" hidden="1" customHeight="1" x14ac:dyDescent="0.25">
      <c r="A14" s="24"/>
      <c r="B14" s="24"/>
      <c r="C14" s="581" t="s">
        <v>36</v>
      </c>
      <c r="D14" s="512" t="s">
        <v>37</v>
      </c>
      <c r="E14" s="41"/>
      <c r="F14" s="41"/>
      <c r="G14" s="37">
        <v>104842234</v>
      </c>
      <c r="H14" s="38">
        <f t="shared" si="0"/>
        <v>104842234</v>
      </c>
      <c r="I14" s="365" t="s">
        <v>1154</v>
      </c>
      <c r="J14" s="42"/>
    </row>
    <row r="15" spans="1:10" ht="42" hidden="1" customHeight="1" x14ac:dyDescent="0.25">
      <c r="A15" s="24"/>
      <c r="B15" s="24"/>
      <c r="C15" s="581" t="s">
        <v>39</v>
      </c>
      <c r="D15" s="514" t="s">
        <v>40</v>
      </c>
      <c r="E15" s="44"/>
      <c r="F15" s="44"/>
      <c r="G15" s="37">
        <v>5667148</v>
      </c>
      <c r="H15" s="38">
        <f t="shared" si="0"/>
        <v>5667148</v>
      </c>
      <c r="I15" s="580" t="s">
        <v>1265</v>
      </c>
      <c r="J15" s="39"/>
    </row>
    <row r="16" spans="1:10" ht="48.6" hidden="1" customHeight="1" x14ac:dyDescent="0.25">
      <c r="A16" s="24"/>
      <c r="B16" s="24"/>
      <c r="C16" s="581" t="s">
        <v>42</v>
      </c>
      <c r="D16" s="512" t="s">
        <v>43</v>
      </c>
      <c r="E16" s="41"/>
      <c r="F16" s="41"/>
      <c r="G16" s="582">
        <v>61431882</v>
      </c>
      <c r="H16" s="38">
        <f t="shared" si="0"/>
        <v>61431882</v>
      </c>
      <c r="I16" s="580" t="s">
        <v>1266</v>
      </c>
      <c r="J16" s="39"/>
    </row>
    <row r="17" spans="1:10" ht="52.95" hidden="1" customHeight="1" x14ac:dyDescent="0.25">
      <c r="A17" s="24"/>
      <c r="B17" s="24"/>
      <c r="C17" s="581" t="s">
        <v>45</v>
      </c>
      <c r="D17" s="512" t="s">
        <v>46</v>
      </c>
      <c r="E17" s="41"/>
      <c r="F17" s="41"/>
      <c r="G17" s="582">
        <v>34002887</v>
      </c>
      <c r="H17" s="38">
        <f t="shared" si="0"/>
        <v>34002887</v>
      </c>
      <c r="I17" s="580" t="s">
        <v>1267</v>
      </c>
      <c r="J17" s="39"/>
    </row>
    <row r="18" spans="1:10" ht="43.2" hidden="1" customHeight="1" x14ac:dyDescent="0.25">
      <c r="A18" s="24"/>
      <c r="B18" s="24"/>
      <c r="C18" s="581" t="s">
        <v>48</v>
      </c>
      <c r="D18" s="512" t="s">
        <v>49</v>
      </c>
      <c r="E18" s="41"/>
      <c r="F18" s="41"/>
      <c r="G18" s="582">
        <v>17001443</v>
      </c>
      <c r="H18" s="38">
        <f t="shared" si="0"/>
        <v>17001443</v>
      </c>
      <c r="I18" s="580" t="s">
        <v>1268</v>
      </c>
      <c r="J18" s="39"/>
    </row>
    <row r="19" spans="1:10" ht="54" hidden="1" customHeight="1" x14ac:dyDescent="0.25">
      <c r="A19" s="24"/>
      <c r="B19" s="24"/>
      <c r="C19" s="509" t="s">
        <v>51</v>
      </c>
      <c r="D19" s="512" t="s">
        <v>52</v>
      </c>
      <c r="E19" s="41"/>
      <c r="F19" s="41"/>
      <c r="G19" s="37">
        <v>19000000</v>
      </c>
      <c r="H19" s="38">
        <f t="shared" si="0"/>
        <v>19000000</v>
      </c>
      <c r="I19" s="580" t="s">
        <v>1269</v>
      </c>
      <c r="J19" s="39"/>
    </row>
    <row r="20" spans="1:10" ht="13.8" hidden="1" x14ac:dyDescent="0.25">
      <c r="A20" s="494">
        <v>1</v>
      </c>
      <c r="B20" s="496" t="s">
        <v>54</v>
      </c>
      <c r="C20" s="509" t="s">
        <v>55</v>
      </c>
      <c r="D20" s="508" t="s">
        <v>56</v>
      </c>
      <c r="E20" s="47"/>
      <c r="F20" s="47"/>
      <c r="G20" s="48">
        <v>54000000</v>
      </c>
      <c r="H20" s="38">
        <f t="shared" si="0"/>
        <v>54000000</v>
      </c>
      <c r="I20" s="580"/>
      <c r="J20" s="39"/>
    </row>
    <row r="21" spans="1:10" ht="13.8" hidden="1" x14ac:dyDescent="0.25">
      <c r="A21" s="494">
        <v>1</v>
      </c>
      <c r="B21" s="496" t="s">
        <v>54</v>
      </c>
      <c r="C21" s="509" t="s">
        <v>58</v>
      </c>
      <c r="D21" s="508" t="s">
        <v>59</v>
      </c>
      <c r="E21" s="47"/>
      <c r="F21" s="47"/>
      <c r="G21" s="48">
        <v>1450000</v>
      </c>
      <c r="H21" s="38">
        <f t="shared" si="0"/>
        <v>1450000</v>
      </c>
      <c r="I21" s="580"/>
      <c r="J21" s="39"/>
    </row>
    <row r="22" spans="1:10" ht="13.8" hidden="1" x14ac:dyDescent="0.25">
      <c r="A22" s="494">
        <v>1</v>
      </c>
      <c r="B22" s="496" t="s">
        <v>54</v>
      </c>
      <c r="C22" s="509" t="s">
        <v>60</v>
      </c>
      <c r="D22" s="508" t="s">
        <v>61</v>
      </c>
      <c r="E22" s="47"/>
      <c r="F22" s="47"/>
      <c r="G22" s="48"/>
      <c r="H22" s="583">
        <f t="shared" si="0"/>
        <v>0</v>
      </c>
      <c r="I22" s="39"/>
      <c r="J22" s="39"/>
    </row>
    <row r="23" spans="1:10" ht="13.8" hidden="1" x14ac:dyDescent="0.25">
      <c r="A23" s="494">
        <v>1</v>
      </c>
      <c r="B23" s="496" t="s">
        <v>54</v>
      </c>
      <c r="C23" s="509" t="s">
        <v>64</v>
      </c>
      <c r="D23" s="508" t="s">
        <v>65</v>
      </c>
      <c r="E23" s="47"/>
      <c r="F23" s="47"/>
      <c r="G23" s="48"/>
      <c r="H23" s="583">
        <f t="shared" si="0"/>
        <v>0</v>
      </c>
      <c r="I23" s="39"/>
      <c r="J23" s="39"/>
    </row>
    <row r="24" spans="1:10" ht="13.8" hidden="1" x14ac:dyDescent="0.25">
      <c r="A24" s="494">
        <v>1</v>
      </c>
      <c r="B24" s="496" t="s">
        <v>54</v>
      </c>
      <c r="C24" s="509" t="s">
        <v>66</v>
      </c>
      <c r="D24" s="508" t="s">
        <v>67</v>
      </c>
      <c r="E24" s="47"/>
      <c r="F24" s="47"/>
      <c r="G24" s="48"/>
      <c r="H24" s="583">
        <f t="shared" si="0"/>
        <v>0</v>
      </c>
      <c r="I24" s="39"/>
      <c r="J24" s="39"/>
    </row>
    <row r="25" spans="1:10" ht="13.8" hidden="1" x14ac:dyDescent="0.25">
      <c r="A25" s="494">
        <v>1</v>
      </c>
      <c r="B25" s="496" t="s">
        <v>68</v>
      </c>
      <c r="C25" s="509" t="s">
        <v>69</v>
      </c>
      <c r="D25" s="508" t="s">
        <v>70</v>
      </c>
      <c r="E25" s="47"/>
      <c r="F25" s="47"/>
      <c r="G25" s="48">
        <v>4000000</v>
      </c>
      <c r="H25" s="38">
        <f t="shared" si="0"/>
        <v>4000000</v>
      </c>
      <c r="I25" s="580"/>
      <c r="J25" s="39"/>
    </row>
    <row r="26" spans="1:10" ht="57" x14ac:dyDescent="0.25">
      <c r="A26" s="494">
        <v>1</v>
      </c>
      <c r="B26" s="496" t="s">
        <v>68</v>
      </c>
      <c r="C26" s="509" t="s">
        <v>71</v>
      </c>
      <c r="D26" s="508" t="s">
        <v>72</v>
      </c>
      <c r="E26" s="47">
        <v>20000000</v>
      </c>
      <c r="F26" s="47"/>
      <c r="G26" s="48">
        <v>18000000</v>
      </c>
      <c r="H26" s="38">
        <f t="shared" si="0"/>
        <v>38000000</v>
      </c>
      <c r="I26" s="365" t="s">
        <v>1270</v>
      </c>
      <c r="J26" s="42"/>
    </row>
    <row r="27" spans="1:10" ht="13.8" hidden="1" x14ac:dyDescent="0.25">
      <c r="A27" s="494">
        <v>1</v>
      </c>
      <c r="B27" s="496" t="s">
        <v>68</v>
      </c>
      <c r="C27" s="509" t="s">
        <v>73</v>
      </c>
      <c r="D27" s="508" t="s">
        <v>74</v>
      </c>
      <c r="E27" s="47"/>
      <c r="F27" s="47"/>
      <c r="G27" s="48"/>
      <c r="H27" s="583">
        <f t="shared" si="0"/>
        <v>0</v>
      </c>
      <c r="I27" s="39"/>
      <c r="J27" s="39"/>
    </row>
    <row r="28" spans="1:10" ht="13.8" hidden="1" x14ac:dyDescent="0.25">
      <c r="A28" s="494">
        <v>1</v>
      </c>
      <c r="B28" s="496" t="s">
        <v>68</v>
      </c>
      <c r="C28" s="509" t="s">
        <v>75</v>
      </c>
      <c r="D28" s="508" t="s">
        <v>76</v>
      </c>
      <c r="E28" s="47"/>
      <c r="F28" s="47"/>
      <c r="G28" s="336">
        <v>28222216</v>
      </c>
      <c r="H28" s="38">
        <f t="shared" si="0"/>
        <v>28222216</v>
      </c>
      <c r="I28" s="584"/>
      <c r="J28" s="585"/>
    </row>
    <row r="29" spans="1:10" ht="13.8" hidden="1" x14ac:dyDescent="0.25">
      <c r="A29" s="494">
        <v>1</v>
      </c>
      <c r="B29" s="496" t="s">
        <v>68</v>
      </c>
      <c r="C29" s="509" t="s">
        <v>79</v>
      </c>
      <c r="D29" s="508" t="s">
        <v>80</v>
      </c>
      <c r="E29" s="47"/>
      <c r="F29" s="47"/>
      <c r="G29" s="48">
        <v>9500000</v>
      </c>
      <c r="H29" s="38">
        <f t="shared" si="0"/>
        <v>9500000</v>
      </c>
      <c r="I29" s="580"/>
      <c r="J29" s="39"/>
    </row>
    <row r="30" spans="1:10" ht="13.8" hidden="1" x14ac:dyDescent="0.25">
      <c r="A30" s="494">
        <v>1</v>
      </c>
      <c r="B30" s="496" t="s">
        <v>83</v>
      </c>
      <c r="C30" s="509" t="s">
        <v>84</v>
      </c>
      <c r="D30" s="521" t="s">
        <v>85</v>
      </c>
      <c r="E30" s="51"/>
      <c r="F30" s="51"/>
      <c r="G30" s="48">
        <v>300000</v>
      </c>
      <c r="H30" s="38">
        <f t="shared" si="0"/>
        <v>300000</v>
      </c>
      <c r="I30" s="332"/>
      <c r="J30" s="52"/>
    </row>
    <row r="31" spans="1:10" ht="13.8" hidden="1" x14ac:dyDescent="0.25">
      <c r="A31" s="494">
        <v>1</v>
      </c>
      <c r="B31" s="496" t="s">
        <v>83</v>
      </c>
      <c r="C31" s="509" t="s">
        <v>90</v>
      </c>
      <c r="D31" s="521" t="s">
        <v>91</v>
      </c>
      <c r="E31" s="51"/>
      <c r="F31" s="51"/>
      <c r="G31" s="48">
        <v>17000000</v>
      </c>
      <c r="H31" s="38">
        <f t="shared" si="0"/>
        <v>17000000</v>
      </c>
      <c r="I31" s="332"/>
      <c r="J31" s="52"/>
    </row>
    <row r="32" spans="1:10" ht="13.8" hidden="1" x14ac:dyDescent="0.25">
      <c r="A32" s="494">
        <v>1</v>
      </c>
      <c r="B32" s="496" t="s">
        <v>83</v>
      </c>
      <c r="C32" s="509" t="s">
        <v>93</v>
      </c>
      <c r="D32" s="521" t="s">
        <v>94</v>
      </c>
      <c r="E32" s="51"/>
      <c r="F32" s="51"/>
      <c r="G32" s="48">
        <f>400000+2548150+3600000</f>
        <v>6548150</v>
      </c>
      <c r="H32" s="38">
        <f t="shared" si="0"/>
        <v>6548150</v>
      </c>
      <c r="I32" s="332"/>
      <c r="J32" s="52"/>
    </row>
    <row r="33" spans="1:10" ht="13.8" hidden="1" x14ac:dyDescent="0.25">
      <c r="A33" s="494">
        <v>1</v>
      </c>
      <c r="B33" s="496" t="s">
        <v>83</v>
      </c>
      <c r="C33" s="509" t="s">
        <v>96</v>
      </c>
      <c r="D33" s="521" t="s">
        <v>97</v>
      </c>
      <c r="E33" s="51"/>
      <c r="F33" s="51"/>
      <c r="G33" s="48"/>
      <c r="H33" s="583">
        <f t="shared" si="0"/>
        <v>0</v>
      </c>
      <c r="I33" s="522"/>
      <c r="J33" s="522"/>
    </row>
    <row r="34" spans="1:10" ht="13.8" hidden="1" x14ac:dyDescent="0.25">
      <c r="A34" s="494">
        <v>1</v>
      </c>
      <c r="B34" s="496" t="s">
        <v>83</v>
      </c>
      <c r="C34" s="509" t="s">
        <v>98</v>
      </c>
      <c r="D34" s="521" t="s">
        <v>99</v>
      </c>
      <c r="E34" s="51"/>
      <c r="F34" s="51"/>
      <c r="G34" s="48"/>
      <c r="H34" s="583">
        <f t="shared" si="0"/>
        <v>0</v>
      </c>
      <c r="I34" s="522"/>
      <c r="J34" s="522"/>
    </row>
    <row r="35" spans="1:10" ht="43.2" hidden="1" customHeight="1" x14ac:dyDescent="0.25">
      <c r="A35" s="494">
        <v>1</v>
      </c>
      <c r="B35" s="496" t="s">
        <v>83</v>
      </c>
      <c r="C35" s="509" t="s">
        <v>100</v>
      </c>
      <c r="D35" s="523" t="s">
        <v>101</v>
      </c>
      <c r="E35" s="51"/>
      <c r="F35" s="51"/>
      <c r="G35" s="48">
        <v>96000000</v>
      </c>
      <c r="H35" s="38">
        <f t="shared" si="0"/>
        <v>96000000</v>
      </c>
      <c r="I35" s="586"/>
      <c r="J35" s="587"/>
    </row>
    <row r="36" spans="1:10" ht="49.2" hidden="1" customHeight="1" x14ac:dyDescent="0.25">
      <c r="A36" s="494">
        <v>1</v>
      </c>
      <c r="B36" s="496" t="s">
        <v>83</v>
      </c>
      <c r="C36" s="509" t="s">
        <v>104</v>
      </c>
      <c r="D36" s="523" t="s">
        <v>105</v>
      </c>
      <c r="E36" s="51">
        <v>0</v>
      </c>
      <c r="F36" s="51"/>
      <c r="G36" s="48">
        <v>75019194</v>
      </c>
      <c r="H36" s="38">
        <f t="shared" si="0"/>
        <v>75019194</v>
      </c>
      <c r="I36" s="332"/>
      <c r="J36" s="52"/>
    </row>
    <row r="37" spans="1:10" ht="13.8" hidden="1" x14ac:dyDescent="0.25">
      <c r="A37" s="494">
        <v>1</v>
      </c>
      <c r="B37" s="496" t="s">
        <v>109</v>
      </c>
      <c r="C37" s="509" t="s">
        <v>110</v>
      </c>
      <c r="D37" s="521" t="s">
        <v>111</v>
      </c>
      <c r="E37" s="51"/>
      <c r="F37" s="51"/>
      <c r="G37" s="57"/>
      <c r="H37" s="583">
        <f t="shared" si="0"/>
        <v>0</v>
      </c>
      <c r="I37" s="522"/>
      <c r="J37" s="522"/>
    </row>
    <row r="38" spans="1:10" ht="68.400000000000006" x14ac:dyDescent="0.25">
      <c r="A38" s="494">
        <v>1</v>
      </c>
      <c r="B38" s="496" t="s">
        <v>109</v>
      </c>
      <c r="C38" s="509" t="s">
        <v>112</v>
      </c>
      <c r="D38" s="521" t="s">
        <v>113</v>
      </c>
      <c r="E38" s="51">
        <v>20000000</v>
      </c>
      <c r="F38" s="51"/>
      <c r="G38" s="57">
        <v>21668177</v>
      </c>
      <c r="H38" s="38">
        <f t="shared" si="0"/>
        <v>41668177</v>
      </c>
      <c r="I38" s="588" t="s">
        <v>1271</v>
      </c>
      <c r="J38" s="589"/>
    </row>
    <row r="39" spans="1:10" ht="68.400000000000006" x14ac:dyDescent="0.25">
      <c r="A39" s="494">
        <v>1</v>
      </c>
      <c r="B39" s="496" t="s">
        <v>109</v>
      </c>
      <c r="C39" s="509" t="s">
        <v>114</v>
      </c>
      <c r="D39" s="521" t="s">
        <v>115</v>
      </c>
      <c r="E39" s="51">
        <v>27000000</v>
      </c>
      <c r="F39" s="51"/>
      <c r="G39" s="48">
        <v>1000000</v>
      </c>
      <c r="H39" s="38">
        <f t="shared" si="0"/>
        <v>28000000</v>
      </c>
      <c r="I39" s="588" t="s">
        <v>1272</v>
      </c>
      <c r="J39" s="589"/>
    </row>
    <row r="40" spans="1:10" ht="22.8" hidden="1" x14ac:dyDescent="0.25">
      <c r="A40" s="494">
        <v>1</v>
      </c>
      <c r="B40" s="496" t="s">
        <v>109</v>
      </c>
      <c r="C40" s="509" t="s">
        <v>116</v>
      </c>
      <c r="D40" s="521" t="s">
        <v>117</v>
      </c>
      <c r="E40" s="51"/>
      <c r="F40" s="51"/>
      <c r="G40" s="48">
        <v>7500000</v>
      </c>
      <c r="H40" s="38">
        <f t="shared" si="0"/>
        <v>7500000</v>
      </c>
      <c r="I40" s="588" t="s">
        <v>1273</v>
      </c>
      <c r="J40" s="589"/>
    </row>
    <row r="41" spans="1:10" ht="60.75" hidden="1" customHeight="1" x14ac:dyDescent="0.25">
      <c r="A41" s="494">
        <v>1</v>
      </c>
      <c r="B41" s="496" t="s">
        <v>109</v>
      </c>
      <c r="C41" s="509" t="s">
        <v>120</v>
      </c>
      <c r="D41" s="521" t="s">
        <v>121</v>
      </c>
      <c r="E41" s="51">
        <v>0</v>
      </c>
      <c r="F41" s="51"/>
      <c r="G41" s="48">
        <f>4000000+30000000+14916000</f>
        <v>48916000</v>
      </c>
      <c r="H41" s="38">
        <f t="shared" si="0"/>
        <v>48916000</v>
      </c>
      <c r="I41" s="332" t="s">
        <v>1274</v>
      </c>
      <c r="J41" s="52"/>
    </row>
    <row r="42" spans="1:10" ht="68.400000000000006" x14ac:dyDescent="0.25">
      <c r="A42" s="494">
        <v>1</v>
      </c>
      <c r="B42" s="496" t="s">
        <v>109</v>
      </c>
      <c r="C42" s="509" t="s">
        <v>126</v>
      </c>
      <c r="D42" s="521" t="s">
        <v>127</v>
      </c>
      <c r="E42" s="51">
        <f>152444000+3000000+38000000</f>
        <v>193444000</v>
      </c>
      <c r="F42" s="51"/>
      <c r="G42" s="48">
        <v>2570000</v>
      </c>
      <c r="H42" s="38">
        <f t="shared" si="0"/>
        <v>196014000</v>
      </c>
      <c r="I42" s="469" t="s">
        <v>1275</v>
      </c>
      <c r="J42" s="469"/>
    </row>
    <row r="43" spans="1:10" ht="171" x14ac:dyDescent="0.25">
      <c r="A43" s="494">
        <v>1</v>
      </c>
      <c r="B43" s="496" t="s">
        <v>109</v>
      </c>
      <c r="C43" s="509" t="s">
        <v>133</v>
      </c>
      <c r="D43" s="521" t="s">
        <v>134</v>
      </c>
      <c r="E43" s="51">
        <v>37090000</v>
      </c>
      <c r="F43" s="51"/>
      <c r="G43" s="336">
        <f>671930215-360593789.6-159885999.98-24370000+150000000+0.04-0.46-416873</f>
        <v>276663552</v>
      </c>
      <c r="H43" s="38">
        <f t="shared" si="0"/>
        <v>313753552</v>
      </c>
      <c r="I43" s="590" t="s">
        <v>1276</v>
      </c>
      <c r="J43" s="59"/>
    </row>
    <row r="44" spans="1:10" ht="36.6" hidden="1" customHeight="1" x14ac:dyDescent="0.25">
      <c r="A44" s="494">
        <v>1</v>
      </c>
      <c r="B44" s="496" t="s">
        <v>139</v>
      </c>
      <c r="C44" s="524" t="s">
        <v>140</v>
      </c>
      <c r="D44" s="523" t="s">
        <v>141</v>
      </c>
      <c r="E44" s="61"/>
      <c r="F44" s="61"/>
      <c r="G44" s="37">
        <f>250000+350000</f>
        <v>600000</v>
      </c>
      <c r="H44" s="38">
        <f t="shared" si="0"/>
        <v>600000</v>
      </c>
      <c r="I44" s="591"/>
      <c r="J44" s="62"/>
    </row>
    <row r="45" spans="1:10" ht="52.2" hidden="1" customHeight="1" x14ac:dyDescent="0.25">
      <c r="A45" s="494">
        <v>1</v>
      </c>
      <c r="B45" s="496" t="s">
        <v>139</v>
      </c>
      <c r="C45" s="524" t="s">
        <v>142</v>
      </c>
      <c r="D45" s="523" t="s">
        <v>143</v>
      </c>
      <c r="E45" s="61"/>
      <c r="F45" s="61"/>
      <c r="G45" s="37">
        <v>7500000</v>
      </c>
      <c r="H45" s="38">
        <f t="shared" si="0"/>
        <v>7500000</v>
      </c>
      <c r="I45" s="580"/>
      <c r="J45" s="39"/>
    </row>
    <row r="46" spans="1:10" ht="290.39999999999998" hidden="1" x14ac:dyDescent="0.25">
      <c r="A46" s="494">
        <v>1</v>
      </c>
      <c r="B46" s="496" t="s">
        <v>139</v>
      </c>
      <c r="C46" s="524" t="s">
        <v>144</v>
      </c>
      <c r="D46" s="523" t="s">
        <v>145</v>
      </c>
      <c r="E46" s="61"/>
      <c r="F46" s="61"/>
      <c r="G46" s="37"/>
      <c r="H46" s="583">
        <f t="shared" si="0"/>
        <v>0</v>
      </c>
      <c r="I46" s="62"/>
      <c r="J46" s="62"/>
    </row>
    <row r="47" spans="1:10" ht="264" hidden="1" x14ac:dyDescent="0.25">
      <c r="A47" s="494">
        <v>1</v>
      </c>
      <c r="B47" s="496" t="s">
        <v>139</v>
      </c>
      <c r="C47" s="524" t="s">
        <v>146</v>
      </c>
      <c r="D47" s="523" t="s">
        <v>147</v>
      </c>
      <c r="E47" s="61"/>
      <c r="F47" s="61"/>
      <c r="G47" s="37"/>
      <c r="H47" s="583">
        <f t="shared" si="0"/>
        <v>0</v>
      </c>
      <c r="I47" s="62"/>
      <c r="J47" s="62"/>
    </row>
    <row r="48" spans="1:10" ht="64.95" customHeight="1" x14ac:dyDescent="0.25">
      <c r="A48" s="494">
        <v>1</v>
      </c>
      <c r="B48" s="496" t="s">
        <v>148</v>
      </c>
      <c r="C48" s="524" t="s">
        <v>149</v>
      </c>
      <c r="D48" s="523" t="s">
        <v>150</v>
      </c>
      <c r="E48" s="61">
        <v>159000000</v>
      </c>
      <c r="F48" s="61"/>
      <c r="G48" s="37">
        <v>9000000</v>
      </c>
      <c r="H48" s="38">
        <f t="shared" si="0"/>
        <v>168000000</v>
      </c>
      <c r="I48" s="590" t="s">
        <v>1277</v>
      </c>
      <c r="J48" s="59"/>
    </row>
    <row r="49" spans="1:10" ht="13.8" hidden="1" x14ac:dyDescent="0.25">
      <c r="A49" s="494">
        <v>1</v>
      </c>
      <c r="B49" s="496" t="s">
        <v>148</v>
      </c>
      <c r="C49" s="509" t="s">
        <v>153</v>
      </c>
      <c r="D49" s="521" t="s">
        <v>154</v>
      </c>
      <c r="E49" s="51"/>
      <c r="F49" s="51"/>
      <c r="G49" s="57"/>
      <c r="H49" s="583">
        <f t="shared" si="0"/>
        <v>0</v>
      </c>
      <c r="I49" s="522"/>
      <c r="J49" s="522"/>
    </row>
    <row r="50" spans="1:10" ht="13.8" hidden="1" x14ac:dyDescent="0.25">
      <c r="A50" s="494">
        <v>1</v>
      </c>
      <c r="B50" s="496" t="s">
        <v>148</v>
      </c>
      <c r="C50" s="509" t="s">
        <v>155</v>
      </c>
      <c r="D50" s="521" t="s">
        <v>156</v>
      </c>
      <c r="E50" s="51"/>
      <c r="F50" s="51"/>
      <c r="G50" s="57"/>
      <c r="H50" s="583">
        <f t="shared" si="0"/>
        <v>0</v>
      </c>
      <c r="I50" s="522"/>
      <c r="J50" s="522"/>
    </row>
    <row r="51" spans="1:10" ht="45.6" hidden="1" x14ac:dyDescent="0.25">
      <c r="A51" s="494">
        <v>1</v>
      </c>
      <c r="B51" s="496" t="s">
        <v>157</v>
      </c>
      <c r="C51" s="509" t="s">
        <v>158</v>
      </c>
      <c r="D51" s="521" t="s">
        <v>159</v>
      </c>
      <c r="E51" s="51"/>
      <c r="F51" s="51"/>
      <c r="G51" s="48">
        <f>2600000+300000</f>
        <v>2900000</v>
      </c>
      <c r="H51" s="38">
        <f t="shared" si="0"/>
        <v>2900000</v>
      </c>
      <c r="I51" s="588" t="s">
        <v>1278</v>
      </c>
      <c r="J51" s="589"/>
    </row>
    <row r="52" spans="1:10" ht="13.8" hidden="1" x14ac:dyDescent="0.25">
      <c r="A52" s="494">
        <v>1</v>
      </c>
      <c r="B52" s="496" t="s">
        <v>157</v>
      </c>
      <c r="C52" s="509" t="s">
        <v>162</v>
      </c>
      <c r="D52" s="521" t="s">
        <v>163</v>
      </c>
      <c r="E52" s="51"/>
      <c r="F52" s="51"/>
      <c r="G52" s="48">
        <v>2000000</v>
      </c>
      <c r="H52" s="38">
        <f t="shared" si="0"/>
        <v>2000000</v>
      </c>
      <c r="I52" s="332"/>
      <c r="J52" s="52"/>
    </row>
    <row r="53" spans="1:10" ht="66" customHeight="1" x14ac:dyDescent="0.25">
      <c r="A53" s="494">
        <v>1</v>
      </c>
      <c r="B53" s="496" t="s">
        <v>166</v>
      </c>
      <c r="C53" s="509" t="s">
        <v>167</v>
      </c>
      <c r="D53" s="523" t="s">
        <v>168</v>
      </c>
      <c r="E53" s="51">
        <v>18200000</v>
      </c>
      <c r="F53" s="51"/>
      <c r="G53" s="48">
        <f>1796400+8500000</f>
        <v>10296400</v>
      </c>
      <c r="H53" s="38">
        <f t="shared" si="0"/>
        <v>28496400</v>
      </c>
      <c r="I53" s="332" t="s">
        <v>1279</v>
      </c>
      <c r="J53" s="52"/>
    </row>
    <row r="54" spans="1:10" ht="409.6" hidden="1" x14ac:dyDescent="0.25">
      <c r="A54" s="494">
        <v>1</v>
      </c>
      <c r="B54" s="496" t="s">
        <v>54</v>
      </c>
      <c r="C54" s="509" t="s">
        <v>172</v>
      </c>
      <c r="D54" s="523" t="s">
        <v>173</v>
      </c>
      <c r="E54" s="51"/>
      <c r="F54" s="51"/>
      <c r="G54" s="48"/>
      <c r="H54" s="583">
        <f t="shared" si="0"/>
        <v>0</v>
      </c>
      <c r="I54" s="522"/>
      <c r="J54" s="522"/>
    </row>
    <row r="55" spans="1:10" ht="409.6" hidden="1" x14ac:dyDescent="0.25">
      <c r="A55" s="494">
        <v>1</v>
      </c>
      <c r="B55" s="496" t="s">
        <v>54</v>
      </c>
      <c r="C55" s="509" t="s">
        <v>174</v>
      </c>
      <c r="D55" s="523" t="s">
        <v>175</v>
      </c>
      <c r="E55" s="51"/>
      <c r="F55" s="51"/>
      <c r="G55" s="48"/>
      <c r="H55" s="583">
        <f t="shared" si="0"/>
        <v>0</v>
      </c>
      <c r="I55" s="522"/>
      <c r="J55" s="522"/>
    </row>
    <row r="56" spans="1:10" ht="72.599999999999994" customHeight="1" x14ac:dyDescent="0.25">
      <c r="A56" s="494">
        <v>1</v>
      </c>
      <c r="B56" s="496" t="s">
        <v>166</v>
      </c>
      <c r="C56" s="509" t="s">
        <v>176</v>
      </c>
      <c r="D56" s="523" t="s">
        <v>177</v>
      </c>
      <c r="E56" s="51">
        <v>9060000</v>
      </c>
      <c r="F56" s="51"/>
      <c r="G56" s="48"/>
      <c r="H56" s="38">
        <f t="shared" si="0"/>
        <v>9060000</v>
      </c>
      <c r="I56" s="588" t="s">
        <v>1280</v>
      </c>
      <c r="J56" s="589"/>
    </row>
    <row r="57" spans="1:10" ht="45" hidden="1" customHeight="1" x14ac:dyDescent="0.25">
      <c r="A57" s="494">
        <v>1</v>
      </c>
      <c r="B57" s="496" t="s">
        <v>166</v>
      </c>
      <c r="C57" s="509" t="s">
        <v>180</v>
      </c>
      <c r="D57" s="523" t="s">
        <v>181</v>
      </c>
      <c r="E57" s="51"/>
      <c r="F57" s="51"/>
      <c r="G57" s="48">
        <v>8000000</v>
      </c>
      <c r="H57" s="38">
        <f t="shared" si="0"/>
        <v>8000000</v>
      </c>
      <c r="I57" s="592"/>
      <c r="J57" s="522"/>
    </row>
    <row r="58" spans="1:10" ht="60.6" hidden="1" customHeight="1" x14ac:dyDescent="0.25">
      <c r="A58" s="494">
        <v>1</v>
      </c>
      <c r="B58" s="496" t="s">
        <v>166</v>
      </c>
      <c r="C58" s="509" t="s">
        <v>184</v>
      </c>
      <c r="D58" s="523" t="s">
        <v>185</v>
      </c>
      <c r="E58" s="51"/>
      <c r="F58" s="51"/>
      <c r="G58" s="48">
        <f>20000000+799180</f>
        <v>20799180</v>
      </c>
      <c r="H58" s="38">
        <f t="shared" si="0"/>
        <v>20799180</v>
      </c>
      <c r="I58" s="332"/>
      <c r="J58" s="52"/>
    </row>
    <row r="59" spans="1:10" ht="64.2" customHeight="1" x14ac:dyDescent="0.25">
      <c r="A59" s="494">
        <v>1</v>
      </c>
      <c r="B59" s="496" t="s">
        <v>166</v>
      </c>
      <c r="C59" s="509" t="s">
        <v>186</v>
      </c>
      <c r="D59" s="523" t="s">
        <v>187</v>
      </c>
      <c r="E59" s="51">
        <v>5000000</v>
      </c>
      <c r="F59" s="51"/>
      <c r="G59" s="48">
        <f>1000000+6568690+500000</f>
        <v>8068690</v>
      </c>
      <c r="H59" s="38">
        <f t="shared" si="0"/>
        <v>13068690</v>
      </c>
      <c r="I59" s="590" t="s">
        <v>1281</v>
      </c>
      <c r="J59" s="59"/>
    </row>
    <row r="60" spans="1:10" ht="28.2" hidden="1" customHeight="1" x14ac:dyDescent="0.25">
      <c r="A60" s="494">
        <v>1</v>
      </c>
      <c r="B60" s="496" t="s">
        <v>166</v>
      </c>
      <c r="C60" s="509" t="s">
        <v>190</v>
      </c>
      <c r="D60" s="523" t="s">
        <v>798</v>
      </c>
      <c r="E60" s="51"/>
      <c r="F60" s="51"/>
      <c r="G60" s="48">
        <f>2000000+6550981</f>
        <v>8550981</v>
      </c>
      <c r="H60" s="38">
        <f t="shared" si="0"/>
        <v>8550981</v>
      </c>
      <c r="I60" s="332"/>
      <c r="J60" s="52"/>
    </row>
    <row r="61" spans="1:10" ht="57" x14ac:dyDescent="0.25">
      <c r="A61" s="494">
        <v>1</v>
      </c>
      <c r="B61" s="496" t="s">
        <v>166</v>
      </c>
      <c r="C61" s="509" t="s">
        <v>194</v>
      </c>
      <c r="D61" s="521" t="s">
        <v>195</v>
      </c>
      <c r="E61" s="51">
        <v>16900000</v>
      </c>
      <c r="F61" s="51"/>
      <c r="G61" s="48">
        <v>1500000</v>
      </c>
      <c r="H61" s="38">
        <f t="shared" si="0"/>
        <v>18400000</v>
      </c>
      <c r="I61" s="588" t="s">
        <v>1282</v>
      </c>
      <c r="J61" s="589"/>
    </row>
    <row r="62" spans="1:10" ht="13.8" hidden="1" x14ac:dyDescent="0.25">
      <c r="A62" s="494">
        <v>1</v>
      </c>
      <c r="B62" s="496" t="s">
        <v>198</v>
      </c>
      <c r="C62" s="509" t="s">
        <v>199</v>
      </c>
      <c r="D62" s="521" t="s">
        <v>200</v>
      </c>
      <c r="E62" s="51"/>
      <c r="F62" s="51"/>
      <c r="G62" s="57"/>
      <c r="H62" s="583">
        <f t="shared" si="0"/>
        <v>0</v>
      </c>
      <c r="I62" s="522"/>
      <c r="J62" s="522"/>
    </row>
    <row r="63" spans="1:10" ht="13.8" hidden="1" x14ac:dyDescent="0.25">
      <c r="A63" s="494">
        <v>1</v>
      </c>
      <c r="B63" s="496" t="s">
        <v>198</v>
      </c>
      <c r="C63" s="509" t="s">
        <v>201</v>
      </c>
      <c r="D63" s="521" t="s">
        <v>202</v>
      </c>
      <c r="E63" s="51"/>
      <c r="F63" s="51"/>
      <c r="G63" s="48"/>
      <c r="H63" s="583">
        <f t="shared" si="0"/>
        <v>0</v>
      </c>
      <c r="I63" s="522"/>
      <c r="J63" s="522"/>
    </row>
    <row r="64" spans="1:10" ht="13.8" hidden="1" x14ac:dyDescent="0.25">
      <c r="A64" s="494">
        <v>1</v>
      </c>
      <c r="B64" s="496" t="s">
        <v>198</v>
      </c>
      <c r="C64" s="509" t="s">
        <v>203</v>
      </c>
      <c r="D64" s="521" t="s">
        <v>204</v>
      </c>
      <c r="E64" s="51"/>
      <c r="F64" s="51"/>
      <c r="G64" s="48"/>
      <c r="H64" s="583">
        <f t="shared" si="0"/>
        <v>0</v>
      </c>
      <c r="I64" s="522"/>
      <c r="J64" s="522"/>
    </row>
    <row r="65" spans="1:10" ht="13.8" hidden="1" x14ac:dyDescent="0.25">
      <c r="A65" s="494">
        <v>1</v>
      </c>
      <c r="B65" s="496" t="s">
        <v>198</v>
      </c>
      <c r="C65" s="509" t="s">
        <v>205</v>
      </c>
      <c r="D65" s="521" t="s">
        <v>206</v>
      </c>
      <c r="E65" s="51"/>
      <c r="F65" s="51"/>
      <c r="G65" s="48"/>
      <c r="H65" s="583">
        <f t="shared" si="0"/>
        <v>0</v>
      </c>
      <c r="I65" s="52"/>
      <c r="J65" s="52"/>
    </row>
    <row r="66" spans="1:10" ht="13.8" hidden="1" x14ac:dyDescent="0.25">
      <c r="A66" s="494">
        <v>1</v>
      </c>
      <c r="B66" s="496" t="s">
        <v>207</v>
      </c>
      <c r="C66" s="509" t="s">
        <v>208</v>
      </c>
      <c r="D66" s="521" t="s">
        <v>209</v>
      </c>
      <c r="E66" s="51"/>
      <c r="F66" s="51"/>
      <c r="G66" s="57"/>
      <c r="H66" s="583">
        <f t="shared" si="0"/>
        <v>0</v>
      </c>
      <c r="I66" s="522"/>
      <c r="J66" s="522"/>
    </row>
    <row r="67" spans="1:10" ht="13.8" hidden="1" x14ac:dyDescent="0.25">
      <c r="A67" s="494">
        <v>1</v>
      </c>
      <c r="B67" s="496" t="s">
        <v>207</v>
      </c>
      <c r="C67" s="509" t="s">
        <v>210</v>
      </c>
      <c r="D67" s="521" t="s">
        <v>211</v>
      </c>
      <c r="E67" s="51"/>
      <c r="F67" s="51"/>
      <c r="G67" s="57"/>
      <c r="H67" s="583">
        <f t="shared" si="0"/>
        <v>0</v>
      </c>
      <c r="I67" s="522"/>
      <c r="J67" s="522"/>
    </row>
    <row r="68" spans="1:10" ht="13.8" hidden="1" x14ac:dyDescent="0.25">
      <c r="A68" s="494">
        <v>1</v>
      </c>
      <c r="B68" s="496" t="s">
        <v>207</v>
      </c>
      <c r="C68" s="509" t="s">
        <v>212</v>
      </c>
      <c r="D68" s="521" t="s">
        <v>213</v>
      </c>
      <c r="E68" s="51"/>
      <c r="F68" s="51"/>
      <c r="G68" s="57"/>
      <c r="H68" s="583">
        <f t="shared" si="0"/>
        <v>0</v>
      </c>
      <c r="I68" s="522"/>
      <c r="J68" s="522"/>
    </row>
    <row r="69" spans="1:10" ht="13.8" hidden="1" x14ac:dyDescent="0.25">
      <c r="A69" s="494">
        <v>1</v>
      </c>
      <c r="B69" s="496" t="s">
        <v>207</v>
      </c>
      <c r="C69" s="509" t="s">
        <v>214</v>
      </c>
      <c r="D69" s="521" t="s">
        <v>215</v>
      </c>
      <c r="E69" s="51"/>
      <c r="F69" s="51"/>
      <c r="G69" s="57"/>
      <c r="H69" s="583">
        <f t="shared" si="0"/>
        <v>0</v>
      </c>
      <c r="I69" s="522"/>
      <c r="J69" s="522"/>
    </row>
    <row r="70" spans="1:10" ht="13.8" hidden="1" x14ac:dyDescent="0.25">
      <c r="A70" s="494">
        <v>1</v>
      </c>
      <c r="B70" s="496" t="s">
        <v>207</v>
      </c>
      <c r="C70" s="509" t="s">
        <v>216</v>
      </c>
      <c r="D70" s="521" t="s">
        <v>217</v>
      </c>
      <c r="E70" s="51"/>
      <c r="F70" s="51"/>
      <c r="G70" s="48"/>
      <c r="H70" s="583">
        <f t="shared" si="0"/>
        <v>0</v>
      </c>
      <c r="I70" s="52"/>
      <c r="J70" s="52"/>
    </row>
    <row r="71" spans="1:10" ht="13.8" hidden="1" x14ac:dyDescent="0.25">
      <c r="B71" s="496" t="s">
        <v>207</v>
      </c>
      <c r="C71" s="509" t="s">
        <v>218</v>
      </c>
      <c r="D71" s="521" t="s">
        <v>219</v>
      </c>
      <c r="E71" s="51"/>
      <c r="F71" s="51"/>
      <c r="G71" s="48"/>
      <c r="H71" s="583">
        <f t="shared" ref="H71:H134" si="1">+E71+F71+G71</f>
        <v>0</v>
      </c>
      <c r="I71" s="522"/>
      <c r="J71" s="522"/>
    </row>
    <row r="72" spans="1:10" ht="57" x14ac:dyDescent="0.25">
      <c r="A72" s="494">
        <v>2</v>
      </c>
      <c r="B72" s="494" t="s">
        <v>220</v>
      </c>
      <c r="C72" s="509" t="s">
        <v>221</v>
      </c>
      <c r="D72" s="521" t="s">
        <v>222</v>
      </c>
      <c r="E72" s="51">
        <v>1250000</v>
      </c>
      <c r="F72" s="51"/>
      <c r="G72" s="48">
        <v>2500000</v>
      </c>
      <c r="H72" s="38">
        <f t="shared" si="1"/>
        <v>3750000</v>
      </c>
      <c r="I72" s="332" t="s">
        <v>1283</v>
      </c>
      <c r="J72" s="52"/>
    </row>
    <row r="73" spans="1:10" ht="13.8" hidden="1" x14ac:dyDescent="0.25">
      <c r="A73" s="494">
        <v>2</v>
      </c>
      <c r="B73" s="494" t="s">
        <v>220</v>
      </c>
      <c r="C73" s="509" t="s">
        <v>223</v>
      </c>
      <c r="D73" s="521" t="s">
        <v>224</v>
      </c>
      <c r="E73" s="61"/>
      <c r="F73" s="51"/>
      <c r="G73" s="48"/>
      <c r="H73" s="583">
        <f t="shared" si="1"/>
        <v>0</v>
      </c>
      <c r="I73" s="522"/>
      <c r="J73" s="522"/>
    </row>
    <row r="74" spans="1:10" ht="13.8" hidden="1" x14ac:dyDescent="0.25">
      <c r="A74" s="494">
        <v>2</v>
      </c>
      <c r="B74" s="494" t="s">
        <v>220</v>
      </c>
      <c r="C74" s="509" t="s">
        <v>225</v>
      </c>
      <c r="D74" s="521" t="s">
        <v>226</v>
      </c>
      <c r="E74" s="51"/>
      <c r="F74" s="51"/>
      <c r="G74" s="48"/>
      <c r="H74" s="583">
        <f t="shared" si="1"/>
        <v>0</v>
      </c>
      <c r="I74" s="522"/>
      <c r="J74" s="522"/>
    </row>
    <row r="75" spans="1:10" ht="68.400000000000006" x14ac:dyDescent="0.25">
      <c r="A75" s="494">
        <v>2</v>
      </c>
      <c r="B75" s="494" t="s">
        <v>220</v>
      </c>
      <c r="C75" s="509" t="s">
        <v>227</v>
      </c>
      <c r="D75" s="521" t="s">
        <v>228</v>
      </c>
      <c r="E75" s="51">
        <v>4200000</v>
      </c>
      <c r="F75" s="51"/>
      <c r="G75" s="48">
        <f>1000000+19589874</f>
        <v>20589874</v>
      </c>
      <c r="H75" s="38">
        <f t="shared" si="1"/>
        <v>24789874</v>
      </c>
      <c r="I75" s="588" t="s">
        <v>1284</v>
      </c>
      <c r="J75" s="589"/>
    </row>
    <row r="76" spans="1:10" ht="57" x14ac:dyDescent="0.25">
      <c r="A76" s="494">
        <v>2</v>
      </c>
      <c r="B76" s="494" t="s">
        <v>220</v>
      </c>
      <c r="C76" s="509" t="s">
        <v>229</v>
      </c>
      <c r="D76" s="521" t="s">
        <v>230</v>
      </c>
      <c r="E76" s="51">
        <v>1500000</v>
      </c>
      <c r="F76" s="51"/>
      <c r="G76" s="48">
        <f>5000000+1000000</f>
        <v>6000000</v>
      </c>
      <c r="H76" s="38">
        <f t="shared" si="1"/>
        <v>7500000</v>
      </c>
      <c r="I76" s="590" t="s">
        <v>1285</v>
      </c>
      <c r="J76" s="59"/>
    </row>
    <row r="77" spans="1:10" ht="13.8" hidden="1" x14ac:dyDescent="0.25">
      <c r="A77" s="494">
        <v>2</v>
      </c>
      <c r="B77" s="494" t="s">
        <v>231</v>
      </c>
      <c r="C77" s="509" t="s">
        <v>232</v>
      </c>
      <c r="D77" s="521" t="s">
        <v>233</v>
      </c>
      <c r="E77" s="51"/>
      <c r="F77" s="51"/>
      <c r="G77" s="57"/>
      <c r="H77" s="583">
        <f t="shared" si="1"/>
        <v>0</v>
      </c>
      <c r="I77" s="522"/>
      <c r="J77" s="522"/>
    </row>
    <row r="78" spans="1:10" ht="57" x14ac:dyDescent="0.25">
      <c r="A78" s="494">
        <v>2</v>
      </c>
      <c r="B78" s="494" t="s">
        <v>231</v>
      </c>
      <c r="C78" s="509" t="s">
        <v>234</v>
      </c>
      <c r="D78" s="521" t="s">
        <v>235</v>
      </c>
      <c r="E78" s="51">
        <v>800000</v>
      </c>
      <c r="F78" s="51"/>
      <c r="G78" s="48"/>
      <c r="H78" s="38">
        <f t="shared" si="1"/>
        <v>800000</v>
      </c>
      <c r="I78" s="588" t="s">
        <v>1286</v>
      </c>
      <c r="J78" s="589"/>
    </row>
    <row r="79" spans="1:10" ht="13.8" hidden="1" x14ac:dyDescent="0.25">
      <c r="A79" s="494">
        <v>2</v>
      </c>
      <c r="B79" s="494" t="s">
        <v>231</v>
      </c>
      <c r="C79" s="509" t="s">
        <v>238</v>
      </c>
      <c r="D79" s="521" t="s">
        <v>239</v>
      </c>
      <c r="E79" s="51"/>
      <c r="F79" s="51"/>
      <c r="G79" s="48"/>
      <c r="H79" s="583">
        <f t="shared" si="1"/>
        <v>0</v>
      </c>
      <c r="I79" s="522"/>
      <c r="J79" s="522"/>
    </row>
    <row r="80" spans="1:10" ht="13.8" hidden="1" x14ac:dyDescent="0.25">
      <c r="A80" s="494">
        <v>2</v>
      </c>
      <c r="B80" s="494" t="s">
        <v>231</v>
      </c>
      <c r="C80" s="509" t="s">
        <v>241</v>
      </c>
      <c r="D80" s="521" t="s">
        <v>242</v>
      </c>
      <c r="E80" s="51"/>
      <c r="F80" s="51"/>
      <c r="G80" s="57"/>
      <c r="H80" s="583">
        <f t="shared" si="1"/>
        <v>0</v>
      </c>
      <c r="I80" s="522"/>
      <c r="J80" s="522"/>
    </row>
    <row r="81" spans="1:10" ht="57" x14ac:dyDescent="0.25">
      <c r="A81" s="494">
        <v>2</v>
      </c>
      <c r="B81" s="494" t="s">
        <v>243</v>
      </c>
      <c r="C81" s="509" t="s">
        <v>244</v>
      </c>
      <c r="D81" s="521" t="s">
        <v>245</v>
      </c>
      <c r="E81" s="51">
        <v>6000000</v>
      </c>
      <c r="F81" s="51"/>
      <c r="G81" s="48">
        <f>1000000+1770786</f>
        <v>2770786</v>
      </c>
      <c r="H81" s="38">
        <f t="shared" si="1"/>
        <v>8770786</v>
      </c>
      <c r="I81" s="591" t="s">
        <v>1287</v>
      </c>
      <c r="J81" s="62"/>
    </row>
    <row r="82" spans="1:10" ht="57" x14ac:dyDescent="0.25">
      <c r="A82" s="494">
        <v>2</v>
      </c>
      <c r="B82" s="494" t="s">
        <v>243</v>
      </c>
      <c r="C82" s="509" t="s">
        <v>246</v>
      </c>
      <c r="D82" s="521" t="s">
        <v>247</v>
      </c>
      <c r="E82" s="51">
        <v>1000000</v>
      </c>
      <c r="F82" s="51"/>
      <c r="G82" s="48"/>
      <c r="H82" s="38">
        <f t="shared" si="1"/>
        <v>1000000</v>
      </c>
      <c r="I82" s="593" t="s">
        <v>1288</v>
      </c>
      <c r="J82" s="594"/>
    </row>
    <row r="83" spans="1:10" ht="45.6" x14ac:dyDescent="0.25">
      <c r="A83" s="494">
        <v>2</v>
      </c>
      <c r="B83" s="494" t="s">
        <v>243</v>
      </c>
      <c r="C83" s="509" t="s">
        <v>248</v>
      </c>
      <c r="D83" s="521" t="s">
        <v>249</v>
      </c>
      <c r="E83" s="51">
        <v>1000000</v>
      </c>
      <c r="F83" s="51"/>
      <c r="G83" s="48">
        <v>1500000</v>
      </c>
      <c r="H83" s="38">
        <f t="shared" si="1"/>
        <v>2500000</v>
      </c>
      <c r="I83" s="593" t="s">
        <v>1289</v>
      </c>
      <c r="J83" s="594"/>
    </row>
    <row r="84" spans="1:10" ht="91.2" customHeight="1" x14ac:dyDescent="0.25">
      <c r="A84" s="494">
        <v>2</v>
      </c>
      <c r="B84" s="494" t="s">
        <v>243</v>
      </c>
      <c r="C84" s="509" t="s">
        <v>250</v>
      </c>
      <c r="D84" s="523" t="s">
        <v>251</v>
      </c>
      <c r="E84" s="51">
        <v>7000000</v>
      </c>
      <c r="F84" s="51"/>
      <c r="G84" s="48">
        <f>3000000+4000000+145000+2150155</f>
        <v>9295155</v>
      </c>
      <c r="H84" s="38">
        <f t="shared" si="1"/>
        <v>16295155</v>
      </c>
      <c r="I84" s="591" t="s">
        <v>1290</v>
      </c>
      <c r="J84" s="62"/>
    </row>
    <row r="85" spans="1:10" ht="30" customHeight="1" x14ac:dyDescent="0.25">
      <c r="A85" s="494">
        <v>2</v>
      </c>
      <c r="B85" s="494" t="s">
        <v>243</v>
      </c>
      <c r="C85" s="509" t="s">
        <v>253</v>
      </c>
      <c r="D85" s="523" t="s">
        <v>254</v>
      </c>
      <c r="E85" s="51">
        <v>500000</v>
      </c>
      <c r="F85" s="51"/>
      <c r="G85" s="48"/>
      <c r="H85" s="38">
        <f t="shared" si="1"/>
        <v>500000</v>
      </c>
      <c r="I85" s="591" t="s">
        <v>1291</v>
      </c>
      <c r="J85" s="62"/>
    </row>
    <row r="86" spans="1:10" ht="30" customHeight="1" x14ac:dyDescent="0.25">
      <c r="A86" s="494">
        <v>2</v>
      </c>
      <c r="B86" s="494" t="s">
        <v>243</v>
      </c>
      <c r="C86" s="509" t="s">
        <v>255</v>
      </c>
      <c r="D86" s="523" t="s">
        <v>256</v>
      </c>
      <c r="E86" s="51">
        <v>2000000</v>
      </c>
      <c r="F86" s="51"/>
      <c r="G86" s="48">
        <v>1000000</v>
      </c>
      <c r="H86" s="38">
        <f t="shared" si="1"/>
        <v>3000000</v>
      </c>
      <c r="I86" s="591" t="s">
        <v>1292</v>
      </c>
      <c r="J86" s="62"/>
    </row>
    <row r="87" spans="1:10" ht="30" customHeight="1" x14ac:dyDescent="0.25">
      <c r="A87" s="494">
        <v>2</v>
      </c>
      <c r="B87" s="494" t="s">
        <v>243</v>
      </c>
      <c r="C87" s="509" t="s">
        <v>257</v>
      </c>
      <c r="D87" s="523" t="s">
        <v>258</v>
      </c>
      <c r="E87" s="51">
        <v>3000000</v>
      </c>
      <c r="F87" s="51"/>
      <c r="G87" s="48">
        <f>700000+2000000</f>
        <v>2700000</v>
      </c>
      <c r="H87" s="38">
        <f t="shared" si="1"/>
        <v>5700000</v>
      </c>
      <c r="I87" s="591" t="s">
        <v>1293</v>
      </c>
      <c r="J87" s="62"/>
    </row>
    <row r="88" spans="1:10" ht="30" customHeight="1" x14ac:dyDescent="0.25">
      <c r="A88" s="494">
        <v>2</v>
      </c>
      <c r="B88" s="494" t="s">
        <v>259</v>
      </c>
      <c r="C88" s="509" t="s">
        <v>260</v>
      </c>
      <c r="D88" s="521" t="s">
        <v>261</v>
      </c>
      <c r="E88" s="51">
        <v>2000000</v>
      </c>
      <c r="F88" s="51"/>
      <c r="G88" s="48">
        <f>300000+1412000</f>
        <v>1712000</v>
      </c>
      <c r="H88" s="38">
        <f t="shared" si="1"/>
        <v>3712000</v>
      </c>
      <c r="I88" s="332" t="s">
        <v>1294</v>
      </c>
      <c r="J88" s="52"/>
    </row>
    <row r="89" spans="1:10" ht="30" hidden="1" customHeight="1" x14ac:dyDescent="0.25">
      <c r="A89" s="494">
        <v>2</v>
      </c>
      <c r="B89" s="494" t="s">
        <v>259</v>
      </c>
      <c r="C89" s="509" t="s">
        <v>263</v>
      </c>
      <c r="D89" s="521" t="s">
        <v>264</v>
      </c>
      <c r="E89" s="51"/>
      <c r="F89" s="51"/>
      <c r="G89" s="48">
        <v>16732216</v>
      </c>
      <c r="H89" s="38">
        <f t="shared" si="1"/>
        <v>16732216</v>
      </c>
      <c r="I89" s="592"/>
      <c r="J89" s="522"/>
    </row>
    <row r="90" spans="1:10" ht="13.8" hidden="1" x14ac:dyDescent="0.25">
      <c r="A90" s="494">
        <v>2</v>
      </c>
      <c r="B90" s="494" t="s">
        <v>267</v>
      </c>
      <c r="C90" s="509" t="s">
        <v>268</v>
      </c>
      <c r="D90" s="521" t="s">
        <v>269</v>
      </c>
      <c r="E90" s="51"/>
      <c r="F90" s="51"/>
      <c r="G90" s="57"/>
      <c r="H90" s="583">
        <f t="shared" si="1"/>
        <v>0</v>
      </c>
      <c r="I90" s="62"/>
      <c r="J90" s="62"/>
    </row>
    <row r="91" spans="1:10" ht="13.8" hidden="1" x14ac:dyDescent="0.25">
      <c r="A91" s="494">
        <v>2</v>
      </c>
      <c r="B91" s="494" t="s">
        <v>267</v>
      </c>
      <c r="C91" s="509" t="s">
        <v>270</v>
      </c>
      <c r="D91" s="521" t="s">
        <v>271</v>
      </c>
      <c r="E91" s="51"/>
      <c r="F91" s="51"/>
      <c r="G91" s="57"/>
      <c r="H91" s="583">
        <f t="shared" si="1"/>
        <v>0</v>
      </c>
      <c r="I91" s="62"/>
      <c r="J91" s="62"/>
    </row>
    <row r="92" spans="1:10" ht="13.8" hidden="1" x14ac:dyDescent="0.25">
      <c r="A92" s="494">
        <v>2</v>
      </c>
      <c r="B92" s="494" t="s">
        <v>267</v>
      </c>
      <c r="C92" s="509" t="s">
        <v>272</v>
      </c>
      <c r="D92" s="521" t="s">
        <v>273</v>
      </c>
      <c r="E92" s="51"/>
      <c r="F92" s="51"/>
      <c r="G92" s="57"/>
      <c r="H92" s="583">
        <f t="shared" si="1"/>
        <v>0</v>
      </c>
      <c r="I92" s="62"/>
      <c r="J92" s="62"/>
    </row>
    <row r="93" spans="1:10" ht="13.8" hidden="1" x14ac:dyDescent="0.25">
      <c r="A93" s="494">
        <v>2</v>
      </c>
      <c r="B93" s="494" t="s">
        <v>267</v>
      </c>
      <c r="C93" s="509" t="s">
        <v>274</v>
      </c>
      <c r="D93" s="521" t="s">
        <v>275</v>
      </c>
      <c r="E93" s="51"/>
      <c r="F93" s="51"/>
      <c r="G93" s="57"/>
      <c r="H93" s="583">
        <f t="shared" si="1"/>
        <v>0</v>
      </c>
      <c r="I93" s="62"/>
      <c r="J93" s="62"/>
    </row>
    <row r="94" spans="1:10" ht="30" hidden="1" customHeight="1" x14ac:dyDescent="0.25">
      <c r="A94" s="494">
        <v>2</v>
      </c>
      <c r="B94" s="494" t="s">
        <v>276</v>
      </c>
      <c r="C94" s="509" t="s">
        <v>277</v>
      </c>
      <c r="D94" s="521" t="s">
        <v>278</v>
      </c>
      <c r="E94" s="51"/>
      <c r="F94" s="51"/>
      <c r="G94" s="48">
        <f>2000000+1000000+745000+1651608</f>
        <v>5396608</v>
      </c>
      <c r="H94" s="38">
        <f t="shared" si="1"/>
        <v>5396608</v>
      </c>
      <c r="I94" s="592"/>
      <c r="J94" s="522"/>
    </row>
    <row r="95" spans="1:10" ht="30" hidden="1" customHeight="1" x14ac:dyDescent="0.25">
      <c r="A95" s="494">
        <v>2</v>
      </c>
      <c r="B95" s="494" t="s">
        <v>276</v>
      </c>
      <c r="C95" s="509" t="s">
        <v>281</v>
      </c>
      <c r="D95" s="523" t="s">
        <v>282</v>
      </c>
      <c r="E95" s="51"/>
      <c r="F95" s="51"/>
      <c r="G95" s="595">
        <f>250000+500000</f>
        <v>750000</v>
      </c>
      <c r="H95" s="38">
        <f t="shared" si="1"/>
        <v>750000</v>
      </c>
      <c r="I95" s="592"/>
      <c r="J95" s="522"/>
    </row>
    <row r="96" spans="1:10" ht="30" hidden="1" customHeight="1" x14ac:dyDescent="0.25">
      <c r="A96" s="494">
        <v>2</v>
      </c>
      <c r="B96" s="494" t="s">
        <v>276</v>
      </c>
      <c r="C96" s="509" t="s">
        <v>283</v>
      </c>
      <c r="D96" s="521" t="s">
        <v>284</v>
      </c>
      <c r="E96" s="51">
        <v>0</v>
      </c>
      <c r="F96" s="51"/>
      <c r="G96" s="48">
        <f>20000+2500000+2500000+250000+550000</f>
        <v>5820000</v>
      </c>
      <c r="H96" s="38">
        <f t="shared" si="1"/>
        <v>5820000</v>
      </c>
      <c r="I96" s="592"/>
      <c r="J96" s="522"/>
    </row>
    <row r="97" spans="1:10" ht="30" customHeight="1" x14ac:dyDescent="0.25">
      <c r="A97" s="494">
        <v>2</v>
      </c>
      <c r="B97" s="494" t="s">
        <v>276</v>
      </c>
      <c r="C97" s="509" t="s">
        <v>287</v>
      </c>
      <c r="D97" s="521" t="s">
        <v>288</v>
      </c>
      <c r="E97" s="51">
        <v>2000000</v>
      </c>
      <c r="F97" s="51"/>
      <c r="G97" s="48">
        <f>100000+800000+3000000+440000+200000</f>
        <v>4540000</v>
      </c>
      <c r="H97" s="38">
        <f>+E97+F97+G97</f>
        <v>6540000</v>
      </c>
      <c r="I97" s="592" t="s">
        <v>1295</v>
      </c>
      <c r="J97" s="522"/>
    </row>
    <row r="98" spans="1:10" ht="30" customHeight="1" x14ac:dyDescent="0.25">
      <c r="A98" s="494">
        <v>2</v>
      </c>
      <c r="B98" s="494" t="s">
        <v>276</v>
      </c>
      <c r="C98" s="509" t="s">
        <v>289</v>
      </c>
      <c r="D98" s="521" t="s">
        <v>290</v>
      </c>
      <c r="E98" s="51">
        <v>14000000</v>
      </c>
      <c r="F98" s="51"/>
      <c r="G98" s="48"/>
      <c r="H98" s="38">
        <f t="shared" si="1"/>
        <v>14000000</v>
      </c>
      <c r="I98" s="592" t="s">
        <v>1296</v>
      </c>
      <c r="J98" s="522"/>
    </row>
    <row r="99" spans="1:10" ht="30" customHeight="1" x14ac:dyDescent="0.25">
      <c r="A99" s="494">
        <v>2</v>
      </c>
      <c r="B99" s="494" t="s">
        <v>276</v>
      </c>
      <c r="C99" s="509" t="s">
        <v>293</v>
      </c>
      <c r="D99" s="521" t="s">
        <v>294</v>
      </c>
      <c r="E99" s="51">
        <v>4000000</v>
      </c>
      <c r="F99" s="51"/>
      <c r="G99" s="48">
        <v>2000000</v>
      </c>
      <c r="H99" s="38">
        <f t="shared" si="1"/>
        <v>6000000</v>
      </c>
      <c r="I99" s="332" t="s">
        <v>1297</v>
      </c>
      <c r="J99" s="52"/>
    </row>
    <row r="100" spans="1:10" ht="13.8" hidden="1" x14ac:dyDescent="0.25">
      <c r="A100" s="494">
        <v>2</v>
      </c>
      <c r="B100" s="494" t="s">
        <v>276</v>
      </c>
      <c r="C100" s="509" t="s">
        <v>295</v>
      </c>
      <c r="D100" s="521" t="s">
        <v>296</v>
      </c>
      <c r="E100" s="51"/>
      <c r="F100" s="51"/>
      <c r="G100" s="48"/>
      <c r="H100" s="583">
        <f t="shared" si="1"/>
        <v>0</v>
      </c>
      <c r="I100" s="522"/>
      <c r="J100" s="522"/>
    </row>
    <row r="101" spans="1:10" ht="30" customHeight="1" x14ac:dyDescent="0.25">
      <c r="A101" s="494">
        <v>2</v>
      </c>
      <c r="B101" s="494" t="s">
        <v>276</v>
      </c>
      <c r="C101" s="509" t="s">
        <v>298</v>
      </c>
      <c r="D101" s="521" t="s">
        <v>299</v>
      </c>
      <c r="E101" s="51">
        <v>3000000</v>
      </c>
      <c r="F101" s="51"/>
      <c r="G101" s="48">
        <f>2000000+1000000+410000+948414</f>
        <v>4358414</v>
      </c>
      <c r="H101" s="38">
        <f t="shared" si="1"/>
        <v>7358414</v>
      </c>
      <c r="I101" s="588" t="s">
        <v>1298</v>
      </c>
      <c r="J101" s="589"/>
    </row>
    <row r="102" spans="1:10" ht="13.8" hidden="1" x14ac:dyDescent="0.25">
      <c r="A102" s="494">
        <v>3</v>
      </c>
      <c r="B102" s="494" t="s">
        <v>300</v>
      </c>
      <c r="C102" s="509" t="s">
        <v>301</v>
      </c>
      <c r="D102" s="521" t="s">
        <v>302</v>
      </c>
      <c r="E102" s="51"/>
      <c r="F102" s="51"/>
      <c r="G102" s="57"/>
      <c r="H102" s="583">
        <f t="shared" si="1"/>
        <v>0</v>
      </c>
      <c r="I102" s="522"/>
      <c r="J102" s="522"/>
    </row>
    <row r="103" spans="1:10" ht="13.8" hidden="1" x14ac:dyDescent="0.25">
      <c r="A103" s="494">
        <v>3</v>
      </c>
      <c r="B103" s="494" t="s">
        <v>300</v>
      </c>
      <c r="C103" s="509" t="s">
        <v>303</v>
      </c>
      <c r="D103" s="521" t="s">
        <v>304</v>
      </c>
      <c r="E103" s="51"/>
      <c r="F103" s="51"/>
      <c r="G103" s="57"/>
      <c r="H103" s="583">
        <f t="shared" si="1"/>
        <v>0</v>
      </c>
      <c r="I103" s="522"/>
      <c r="J103" s="522"/>
    </row>
    <row r="104" spans="1:10" ht="13.8" hidden="1" x14ac:dyDescent="0.25">
      <c r="A104" s="494">
        <v>3</v>
      </c>
      <c r="B104" s="494" t="s">
        <v>300</v>
      </c>
      <c r="C104" s="509" t="s">
        <v>305</v>
      </c>
      <c r="D104" s="521" t="s">
        <v>306</v>
      </c>
      <c r="E104" s="51"/>
      <c r="F104" s="51"/>
      <c r="G104" s="57"/>
      <c r="H104" s="583">
        <f t="shared" si="1"/>
        <v>0</v>
      </c>
      <c r="I104" s="522"/>
      <c r="J104" s="522"/>
    </row>
    <row r="105" spans="1:10" ht="13.8" hidden="1" x14ac:dyDescent="0.25">
      <c r="A105" s="494">
        <v>3</v>
      </c>
      <c r="B105" s="494" t="s">
        <v>300</v>
      </c>
      <c r="C105" s="509" t="s">
        <v>307</v>
      </c>
      <c r="D105" s="521" t="s">
        <v>308</v>
      </c>
      <c r="E105" s="51"/>
      <c r="F105" s="51"/>
      <c r="G105" s="57"/>
      <c r="H105" s="583">
        <f t="shared" si="1"/>
        <v>0</v>
      </c>
      <c r="I105" s="522"/>
      <c r="J105" s="522"/>
    </row>
    <row r="106" spans="1:10" ht="13.8" hidden="1" x14ac:dyDescent="0.25">
      <c r="A106" s="494">
        <v>3</v>
      </c>
      <c r="B106" s="494" t="s">
        <v>309</v>
      </c>
      <c r="C106" s="509" t="s">
        <v>310</v>
      </c>
      <c r="D106" s="521" t="s">
        <v>311</v>
      </c>
      <c r="E106" s="51"/>
      <c r="F106" s="51"/>
      <c r="G106" s="57"/>
      <c r="H106" s="583">
        <f t="shared" si="1"/>
        <v>0</v>
      </c>
      <c r="I106" s="522"/>
      <c r="J106" s="522"/>
    </row>
    <row r="107" spans="1:10" ht="13.8" hidden="1" x14ac:dyDescent="0.25">
      <c r="A107" s="494">
        <v>3</v>
      </c>
      <c r="B107" s="494" t="s">
        <v>309</v>
      </c>
      <c r="C107" s="509" t="s">
        <v>312</v>
      </c>
      <c r="D107" s="521" t="s">
        <v>313</v>
      </c>
      <c r="E107" s="51"/>
      <c r="F107" s="51"/>
      <c r="G107" s="57"/>
      <c r="H107" s="583">
        <f t="shared" si="1"/>
        <v>0</v>
      </c>
      <c r="I107" s="522"/>
      <c r="J107" s="522"/>
    </row>
    <row r="108" spans="1:10" ht="13.8" hidden="1" x14ac:dyDescent="0.25">
      <c r="A108" s="494">
        <v>3</v>
      </c>
      <c r="B108" s="494" t="s">
        <v>309</v>
      </c>
      <c r="C108" s="509" t="s">
        <v>314</v>
      </c>
      <c r="D108" s="521" t="s">
        <v>315</v>
      </c>
      <c r="E108" s="51"/>
      <c r="F108" s="51"/>
      <c r="G108" s="57"/>
      <c r="H108" s="583">
        <f t="shared" si="1"/>
        <v>0</v>
      </c>
      <c r="I108" s="522"/>
      <c r="J108" s="522"/>
    </row>
    <row r="109" spans="1:10" ht="13.8" hidden="1" x14ac:dyDescent="0.25">
      <c r="A109" s="494">
        <v>3</v>
      </c>
      <c r="B109" s="494" t="s">
        <v>309</v>
      </c>
      <c r="C109" s="509" t="s">
        <v>316</v>
      </c>
      <c r="D109" s="521" t="s">
        <v>317</v>
      </c>
      <c r="E109" s="51"/>
      <c r="F109" s="51"/>
      <c r="G109" s="57"/>
      <c r="H109" s="583">
        <f t="shared" si="1"/>
        <v>0</v>
      </c>
      <c r="I109" s="522"/>
      <c r="J109" s="522"/>
    </row>
    <row r="110" spans="1:10" ht="13.8" hidden="1" x14ac:dyDescent="0.25">
      <c r="A110" s="494">
        <v>3</v>
      </c>
      <c r="B110" s="494" t="s">
        <v>309</v>
      </c>
      <c r="C110" s="509" t="s">
        <v>318</v>
      </c>
      <c r="D110" s="521" t="s">
        <v>319</v>
      </c>
      <c r="E110" s="51"/>
      <c r="F110" s="51"/>
      <c r="G110" s="57"/>
      <c r="H110" s="583">
        <f t="shared" si="1"/>
        <v>0</v>
      </c>
      <c r="I110" s="522"/>
      <c r="J110" s="522"/>
    </row>
    <row r="111" spans="1:10" ht="13.8" hidden="1" x14ac:dyDescent="0.25">
      <c r="A111" s="494">
        <v>3</v>
      </c>
      <c r="B111" s="494" t="s">
        <v>309</v>
      </c>
      <c r="C111" s="509" t="s">
        <v>320</v>
      </c>
      <c r="D111" s="521" t="s">
        <v>321</v>
      </c>
      <c r="E111" s="51"/>
      <c r="F111" s="51"/>
      <c r="G111" s="57"/>
      <c r="H111" s="583">
        <f t="shared" si="1"/>
        <v>0</v>
      </c>
      <c r="I111" s="522"/>
      <c r="J111" s="522"/>
    </row>
    <row r="112" spans="1:10" ht="13.8" hidden="1" x14ac:dyDescent="0.25">
      <c r="A112" s="494">
        <v>3</v>
      </c>
      <c r="B112" s="494" t="s">
        <v>309</v>
      </c>
      <c r="C112" s="509" t="s">
        <v>322</v>
      </c>
      <c r="D112" s="521" t="s">
        <v>323</v>
      </c>
      <c r="E112" s="51"/>
      <c r="F112" s="51"/>
      <c r="G112" s="57"/>
      <c r="H112" s="583">
        <f t="shared" si="1"/>
        <v>0</v>
      </c>
      <c r="I112" s="522"/>
      <c r="J112" s="522"/>
    </row>
    <row r="113" spans="1:10" ht="13.8" hidden="1" x14ac:dyDescent="0.25">
      <c r="A113" s="494">
        <v>3</v>
      </c>
      <c r="B113" s="494" t="s">
        <v>309</v>
      </c>
      <c r="C113" s="509" t="s">
        <v>324</v>
      </c>
      <c r="D113" s="521" t="s">
        <v>325</v>
      </c>
      <c r="E113" s="51"/>
      <c r="F113" s="51"/>
      <c r="G113" s="57"/>
      <c r="H113" s="583">
        <f t="shared" si="1"/>
        <v>0</v>
      </c>
      <c r="I113" s="522"/>
      <c r="J113" s="522"/>
    </row>
    <row r="114" spans="1:10" ht="13.8" hidden="1" x14ac:dyDescent="0.25">
      <c r="A114" s="494">
        <v>3</v>
      </c>
      <c r="B114" s="494" t="s">
        <v>326</v>
      </c>
      <c r="C114" s="509" t="s">
        <v>327</v>
      </c>
      <c r="D114" s="521" t="s">
        <v>328</v>
      </c>
      <c r="E114" s="51"/>
      <c r="F114" s="51"/>
      <c r="G114" s="57"/>
      <c r="H114" s="583">
        <f t="shared" si="1"/>
        <v>0</v>
      </c>
      <c r="I114" s="522"/>
      <c r="J114" s="522"/>
    </row>
    <row r="115" spans="1:10" ht="13.8" hidden="1" x14ac:dyDescent="0.25">
      <c r="A115" s="494">
        <v>3</v>
      </c>
      <c r="B115" s="494" t="s">
        <v>326</v>
      </c>
      <c r="C115" s="509" t="s">
        <v>329</v>
      </c>
      <c r="D115" s="521" t="s">
        <v>330</v>
      </c>
      <c r="E115" s="51"/>
      <c r="F115" s="51"/>
      <c r="G115" s="57"/>
      <c r="H115" s="583">
        <f t="shared" si="1"/>
        <v>0</v>
      </c>
      <c r="I115" s="522"/>
      <c r="J115" s="522"/>
    </row>
    <row r="116" spans="1:10" ht="13.8" hidden="1" x14ac:dyDescent="0.25">
      <c r="A116" s="494">
        <v>3</v>
      </c>
      <c r="B116" s="494" t="s">
        <v>331</v>
      </c>
      <c r="C116" s="509" t="s">
        <v>332</v>
      </c>
      <c r="D116" s="521" t="s">
        <v>333</v>
      </c>
      <c r="E116" s="51"/>
      <c r="F116" s="51"/>
      <c r="G116" s="57"/>
      <c r="H116" s="583">
        <f t="shared" si="1"/>
        <v>0</v>
      </c>
      <c r="I116" s="522"/>
      <c r="J116" s="522"/>
    </row>
    <row r="117" spans="1:10" ht="13.8" hidden="1" x14ac:dyDescent="0.25">
      <c r="A117" s="494">
        <v>3</v>
      </c>
      <c r="B117" s="494" t="s">
        <v>331</v>
      </c>
      <c r="C117" s="509" t="s">
        <v>334</v>
      </c>
      <c r="D117" s="521" t="s">
        <v>335</v>
      </c>
      <c r="E117" s="51"/>
      <c r="F117" s="51"/>
      <c r="G117" s="57"/>
      <c r="H117" s="583">
        <f t="shared" si="1"/>
        <v>0</v>
      </c>
      <c r="I117" s="522"/>
      <c r="J117" s="522"/>
    </row>
    <row r="118" spans="1:10" ht="13.8" hidden="1" x14ac:dyDescent="0.25">
      <c r="A118" s="494">
        <v>3</v>
      </c>
      <c r="B118" s="494" t="s">
        <v>331</v>
      </c>
      <c r="C118" s="509" t="s">
        <v>336</v>
      </c>
      <c r="D118" s="521" t="s">
        <v>337</v>
      </c>
      <c r="E118" s="51"/>
      <c r="F118" s="51"/>
      <c r="G118" s="57"/>
      <c r="H118" s="583">
        <f t="shared" si="1"/>
        <v>0</v>
      </c>
      <c r="I118" s="522"/>
      <c r="J118" s="522"/>
    </row>
    <row r="119" spans="1:10" ht="13.8" hidden="1" x14ac:dyDescent="0.25">
      <c r="A119" s="494">
        <v>3</v>
      </c>
      <c r="B119" s="494" t="s">
        <v>331</v>
      </c>
      <c r="C119" s="509" t="s">
        <v>338</v>
      </c>
      <c r="D119" s="521" t="s">
        <v>339</v>
      </c>
      <c r="E119" s="51"/>
      <c r="F119" s="51"/>
      <c r="G119" s="57"/>
      <c r="H119" s="583">
        <f t="shared" si="1"/>
        <v>0</v>
      </c>
      <c r="I119" s="522"/>
      <c r="J119" s="522"/>
    </row>
    <row r="120" spans="1:10" ht="13.8" hidden="1" x14ac:dyDescent="0.25">
      <c r="A120" s="494">
        <v>3</v>
      </c>
      <c r="B120" s="494" t="s">
        <v>331</v>
      </c>
      <c r="C120" s="509" t="s">
        <v>340</v>
      </c>
      <c r="D120" s="521" t="s">
        <v>341</v>
      </c>
      <c r="E120" s="51"/>
      <c r="F120" s="51"/>
      <c r="G120" s="57"/>
      <c r="H120" s="583">
        <f t="shared" si="1"/>
        <v>0</v>
      </c>
      <c r="I120" s="522"/>
      <c r="J120" s="522"/>
    </row>
    <row r="121" spans="1:10" ht="13.8" hidden="1" x14ac:dyDescent="0.25">
      <c r="A121" s="494">
        <v>4</v>
      </c>
      <c r="B121" s="494" t="s">
        <v>342</v>
      </c>
      <c r="C121" s="509" t="s">
        <v>343</v>
      </c>
      <c r="D121" s="521" t="s">
        <v>344</v>
      </c>
      <c r="E121" s="51"/>
      <c r="F121" s="51"/>
      <c r="G121" s="57"/>
      <c r="H121" s="583">
        <f t="shared" si="1"/>
        <v>0</v>
      </c>
      <c r="I121" s="522"/>
      <c r="J121" s="522"/>
    </row>
    <row r="122" spans="1:10" ht="13.8" hidden="1" x14ac:dyDescent="0.25">
      <c r="A122" s="494">
        <v>4</v>
      </c>
      <c r="B122" s="494" t="s">
        <v>342</v>
      </c>
      <c r="C122" s="509" t="s">
        <v>345</v>
      </c>
      <c r="D122" s="521" t="s">
        <v>346</v>
      </c>
      <c r="E122" s="51"/>
      <c r="F122" s="51"/>
      <c r="G122" s="57"/>
      <c r="H122" s="583">
        <f t="shared" si="1"/>
        <v>0</v>
      </c>
      <c r="I122" s="522"/>
      <c r="J122" s="522"/>
    </row>
    <row r="123" spans="1:10" ht="13.8" hidden="1" x14ac:dyDescent="0.25">
      <c r="A123" s="494">
        <v>4</v>
      </c>
      <c r="B123" s="494" t="s">
        <v>342</v>
      </c>
      <c r="C123" s="509" t="s">
        <v>347</v>
      </c>
      <c r="D123" s="521" t="s">
        <v>348</v>
      </c>
      <c r="E123" s="51"/>
      <c r="F123" s="51"/>
      <c r="G123" s="57"/>
      <c r="H123" s="583">
        <f t="shared" si="1"/>
        <v>0</v>
      </c>
      <c r="I123" s="522"/>
      <c r="J123" s="522"/>
    </row>
    <row r="124" spans="1:10" ht="13.8" hidden="1" x14ac:dyDescent="0.25">
      <c r="A124" s="494">
        <v>4</v>
      </c>
      <c r="B124" s="494" t="s">
        <v>342</v>
      </c>
      <c r="C124" s="509" t="s">
        <v>349</v>
      </c>
      <c r="D124" s="521" t="s">
        <v>350</v>
      </c>
      <c r="E124" s="51"/>
      <c r="F124" s="51"/>
      <c r="G124" s="57"/>
      <c r="H124" s="583">
        <f t="shared" si="1"/>
        <v>0</v>
      </c>
      <c r="I124" s="522"/>
      <c r="J124" s="522"/>
    </row>
    <row r="125" spans="1:10" ht="13.8" hidden="1" x14ac:dyDescent="0.25">
      <c r="A125" s="494">
        <v>4</v>
      </c>
      <c r="B125" s="494" t="s">
        <v>342</v>
      </c>
      <c r="C125" s="509" t="s">
        <v>351</v>
      </c>
      <c r="D125" s="521" t="s">
        <v>352</v>
      </c>
      <c r="E125" s="51"/>
      <c r="F125" s="51"/>
      <c r="G125" s="57"/>
      <c r="H125" s="583">
        <f t="shared" si="1"/>
        <v>0</v>
      </c>
      <c r="I125" s="522"/>
      <c r="J125" s="522"/>
    </row>
    <row r="126" spans="1:10" ht="13.8" hidden="1" x14ac:dyDescent="0.25">
      <c r="A126" s="494">
        <v>4</v>
      </c>
      <c r="B126" s="494" t="s">
        <v>342</v>
      </c>
      <c r="C126" s="509" t="s">
        <v>353</v>
      </c>
      <c r="D126" s="521" t="s">
        <v>354</v>
      </c>
      <c r="E126" s="51"/>
      <c r="F126" s="51"/>
      <c r="G126" s="57"/>
      <c r="H126" s="583">
        <f t="shared" si="1"/>
        <v>0</v>
      </c>
      <c r="I126" s="522"/>
      <c r="J126" s="522"/>
    </row>
    <row r="127" spans="1:10" ht="13.8" hidden="1" x14ac:dyDescent="0.25">
      <c r="A127" s="494">
        <v>4</v>
      </c>
      <c r="B127" s="494" t="s">
        <v>342</v>
      </c>
      <c r="C127" s="509" t="s">
        <v>355</v>
      </c>
      <c r="D127" s="521" t="s">
        <v>356</v>
      </c>
      <c r="E127" s="51"/>
      <c r="F127" s="51"/>
      <c r="G127" s="57"/>
      <c r="H127" s="583">
        <f t="shared" si="1"/>
        <v>0</v>
      </c>
      <c r="I127" s="522"/>
      <c r="J127" s="522"/>
    </row>
    <row r="128" spans="1:10" ht="13.8" hidden="1" x14ac:dyDescent="0.25">
      <c r="A128" s="494">
        <v>4</v>
      </c>
      <c r="B128" s="494" t="s">
        <v>342</v>
      </c>
      <c r="C128" s="509" t="s">
        <v>357</v>
      </c>
      <c r="D128" s="521" t="s">
        <v>358</v>
      </c>
      <c r="E128" s="51"/>
      <c r="F128" s="51"/>
      <c r="G128" s="57"/>
      <c r="H128" s="583">
        <f t="shared" si="1"/>
        <v>0</v>
      </c>
      <c r="I128" s="522"/>
      <c r="J128" s="522"/>
    </row>
    <row r="129" spans="1:10" ht="13.8" hidden="1" x14ac:dyDescent="0.25">
      <c r="A129" s="494">
        <v>4</v>
      </c>
      <c r="B129" s="494" t="s">
        <v>359</v>
      </c>
      <c r="C129" s="509" t="s">
        <v>360</v>
      </c>
      <c r="D129" s="521" t="s">
        <v>361</v>
      </c>
      <c r="E129" s="51"/>
      <c r="F129" s="51"/>
      <c r="G129" s="57"/>
      <c r="H129" s="583">
        <f t="shared" si="1"/>
        <v>0</v>
      </c>
      <c r="I129" s="522"/>
      <c r="J129" s="522"/>
    </row>
    <row r="130" spans="1:10" ht="13.8" hidden="1" x14ac:dyDescent="0.25">
      <c r="A130" s="494">
        <v>4</v>
      </c>
      <c r="B130" s="494" t="s">
        <v>359</v>
      </c>
      <c r="C130" s="509" t="s">
        <v>362</v>
      </c>
      <c r="D130" s="521" t="s">
        <v>363</v>
      </c>
      <c r="E130" s="51"/>
      <c r="F130" s="51"/>
      <c r="G130" s="57"/>
      <c r="H130" s="583">
        <f t="shared" si="1"/>
        <v>0</v>
      </c>
      <c r="I130" s="522"/>
      <c r="J130" s="522"/>
    </row>
    <row r="131" spans="1:10" ht="13.8" hidden="1" x14ac:dyDescent="0.25">
      <c r="A131" s="494">
        <v>4</v>
      </c>
      <c r="B131" s="494" t="s">
        <v>359</v>
      </c>
      <c r="C131" s="509" t="s">
        <v>364</v>
      </c>
      <c r="D131" s="521" t="s">
        <v>365</v>
      </c>
      <c r="E131" s="51"/>
      <c r="F131" s="51"/>
      <c r="G131" s="57"/>
      <c r="H131" s="583">
        <f t="shared" si="1"/>
        <v>0</v>
      </c>
      <c r="I131" s="522"/>
      <c r="J131" s="522"/>
    </row>
    <row r="132" spans="1:10" ht="13.8" hidden="1" x14ac:dyDescent="0.25">
      <c r="A132" s="494">
        <v>4</v>
      </c>
      <c r="B132" s="494" t="s">
        <v>359</v>
      </c>
      <c r="C132" s="509" t="s">
        <v>366</v>
      </c>
      <c r="D132" s="521" t="s">
        <v>367</v>
      </c>
      <c r="E132" s="51"/>
      <c r="F132" s="51"/>
      <c r="G132" s="57"/>
      <c r="H132" s="583">
        <f t="shared" si="1"/>
        <v>0</v>
      </c>
      <c r="I132" s="522"/>
      <c r="J132" s="522"/>
    </row>
    <row r="133" spans="1:10" ht="13.8" hidden="1" x14ac:dyDescent="0.25">
      <c r="A133" s="494">
        <v>4</v>
      </c>
      <c r="B133" s="494" t="s">
        <v>359</v>
      </c>
      <c r="C133" s="509" t="s">
        <v>368</v>
      </c>
      <c r="D133" s="521" t="s">
        <v>369</v>
      </c>
      <c r="E133" s="51"/>
      <c r="F133" s="51"/>
      <c r="G133" s="57"/>
      <c r="H133" s="583">
        <f t="shared" si="1"/>
        <v>0</v>
      </c>
      <c r="I133" s="522"/>
      <c r="J133" s="522"/>
    </row>
    <row r="134" spans="1:10" ht="13.8" hidden="1" x14ac:dyDescent="0.25">
      <c r="A134" s="494">
        <v>4</v>
      </c>
      <c r="B134" s="494" t="s">
        <v>359</v>
      </c>
      <c r="C134" s="509" t="s">
        <v>370</v>
      </c>
      <c r="D134" s="521" t="s">
        <v>371</v>
      </c>
      <c r="E134" s="51"/>
      <c r="F134" s="51"/>
      <c r="G134" s="57"/>
      <c r="H134" s="583">
        <f t="shared" si="1"/>
        <v>0</v>
      </c>
      <c r="I134" s="522"/>
      <c r="J134" s="522"/>
    </row>
    <row r="135" spans="1:10" ht="13.8" hidden="1" x14ac:dyDescent="0.25">
      <c r="A135" s="494">
        <v>4</v>
      </c>
      <c r="B135" s="494" t="s">
        <v>359</v>
      </c>
      <c r="C135" s="509" t="s">
        <v>372</v>
      </c>
      <c r="D135" s="521" t="s">
        <v>373</v>
      </c>
      <c r="E135" s="51"/>
      <c r="F135" s="51"/>
      <c r="G135" s="57"/>
      <c r="H135" s="583">
        <f t="shared" ref="H135:H198" si="2">+E135+F135+G135</f>
        <v>0</v>
      </c>
      <c r="I135" s="522"/>
      <c r="J135" s="522"/>
    </row>
    <row r="136" spans="1:10" ht="13.8" hidden="1" x14ac:dyDescent="0.25">
      <c r="A136" s="494">
        <v>4</v>
      </c>
      <c r="B136" s="494" t="s">
        <v>359</v>
      </c>
      <c r="C136" s="509" t="s">
        <v>374</v>
      </c>
      <c r="D136" s="521" t="s">
        <v>375</v>
      </c>
      <c r="E136" s="51"/>
      <c r="F136" s="51"/>
      <c r="G136" s="57"/>
      <c r="H136" s="583">
        <f t="shared" si="2"/>
        <v>0</v>
      </c>
      <c r="I136" s="522"/>
      <c r="J136" s="522"/>
    </row>
    <row r="137" spans="1:10" ht="13.8" hidden="1" x14ac:dyDescent="0.25">
      <c r="A137" s="494">
        <v>4</v>
      </c>
      <c r="B137" s="494" t="s">
        <v>376</v>
      </c>
      <c r="C137" s="509" t="s">
        <v>377</v>
      </c>
      <c r="D137" s="521" t="s">
        <v>378</v>
      </c>
      <c r="E137" s="51"/>
      <c r="F137" s="51"/>
      <c r="G137" s="57"/>
      <c r="H137" s="583">
        <f t="shared" si="2"/>
        <v>0</v>
      </c>
      <c r="I137" s="522"/>
      <c r="J137" s="522"/>
    </row>
    <row r="138" spans="1:10" ht="13.8" hidden="1" x14ac:dyDescent="0.25">
      <c r="A138" s="494">
        <v>4</v>
      </c>
      <c r="B138" s="494" t="s">
        <v>376</v>
      </c>
      <c r="C138" s="509" t="s">
        <v>379</v>
      </c>
      <c r="D138" s="521" t="s">
        <v>380</v>
      </c>
      <c r="E138" s="51"/>
      <c r="F138" s="51"/>
      <c r="G138" s="57"/>
      <c r="H138" s="583">
        <f t="shared" si="2"/>
        <v>0</v>
      </c>
      <c r="I138" s="522"/>
      <c r="J138" s="522"/>
    </row>
    <row r="139" spans="1:10" ht="13.8" hidden="1" x14ac:dyDescent="0.25">
      <c r="A139" s="494">
        <v>5</v>
      </c>
      <c r="B139" s="494" t="s">
        <v>381</v>
      </c>
      <c r="C139" s="509" t="s">
        <v>382</v>
      </c>
      <c r="D139" s="521" t="s">
        <v>383</v>
      </c>
      <c r="E139" s="51"/>
      <c r="F139" s="51"/>
      <c r="G139" s="48"/>
      <c r="H139" s="583">
        <f t="shared" si="2"/>
        <v>0</v>
      </c>
      <c r="I139" s="522"/>
      <c r="J139" s="522"/>
    </row>
    <row r="140" spans="1:10" ht="13.8" hidden="1" x14ac:dyDescent="0.25">
      <c r="A140" s="494">
        <v>5</v>
      </c>
      <c r="B140" s="494" t="s">
        <v>381</v>
      </c>
      <c r="C140" s="509" t="s">
        <v>384</v>
      </c>
      <c r="D140" s="521" t="s">
        <v>385</v>
      </c>
      <c r="E140" s="51"/>
      <c r="F140" s="51"/>
      <c r="G140" s="48"/>
      <c r="H140" s="583">
        <f t="shared" si="2"/>
        <v>0</v>
      </c>
      <c r="I140" s="522"/>
      <c r="J140" s="522"/>
    </row>
    <row r="141" spans="1:10" ht="30" hidden="1" customHeight="1" x14ac:dyDescent="0.25">
      <c r="A141" s="494">
        <v>5</v>
      </c>
      <c r="B141" s="494" t="s">
        <v>381</v>
      </c>
      <c r="C141" s="509" t="s">
        <v>386</v>
      </c>
      <c r="D141" s="521" t="s">
        <v>387</v>
      </c>
      <c r="E141" s="51"/>
      <c r="F141" s="51"/>
      <c r="G141" s="596">
        <v>27743109</v>
      </c>
      <c r="H141" s="38">
        <f t="shared" si="2"/>
        <v>27743109</v>
      </c>
      <c r="I141" s="592"/>
      <c r="J141" s="522"/>
    </row>
    <row r="142" spans="1:10" ht="30" hidden="1" customHeight="1" x14ac:dyDescent="0.25">
      <c r="A142" s="494">
        <v>5</v>
      </c>
      <c r="B142" s="494" t="s">
        <v>381</v>
      </c>
      <c r="C142" s="509" t="s">
        <v>388</v>
      </c>
      <c r="D142" s="521" t="s">
        <v>389</v>
      </c>
      <c r="E142" s="51"/>
      <c r="F142" s="51"/>
      <c r="G142" s="596">
        <v>1421275</v>
      </c>
      <c r="H142" s="38">
        <f t="shared" si="2"/>
        <v>1421275</v>
      </c>
      <c r="I142" s="592"/>
      <c r="J142" s="522"/>
    </row>
    <row r="143" spans="1:10" ht="30" hidden="1" customHeight="1" x14ac:dyDescent="0.25">
      <c r="A143" s="494">
        <v>5</v>
      </c>
      <c r="B143" s="494" t="s">
        <v>381</v>
      </c>
      <c r="C143" s="509" t="s">
        <v>392</v>
      </c>
      <c r="D143" s="521" t="s">
        <v>393</v>
      </c>
      <c r="E143" s="51"/>
      <c r="F143" s="51"/>
      <c r="G143" s="596">
        <f>24370000+31765616</f>
        <v>56135616</v>
      </c>
      <c r="H143" s="38">
        <f>+E143+F143+G143</f>
        <v>56135616</v>
      </c>
      <c r="I143" s="592"/>
      <c r="J143" s="522"/>
    </row>
    <row r="144" spans="1:10" ht="30" customHeight="1" x14ac:dyDescent="0.25">
      <c r="A144" s="494">
        <v>5</v>
      </c>
      <c r="B144" s="494" t="s">
        <v>381</v>
      </c>
      <c r="C144" s="509" t="s">
        <v>394</v>
      </c>
      <c r="D144" s="521" t="s">
        <v>395</v>
      </c>
      <c r="E144" s="51">
        <v>5000000</v>
      </c>
      <c r="F144" s="51"/>
      <c r="G144" s="48"/>
      <c r="H144" s="38">
        <f t="shared" si="2"/>
        <v>5000000</v>
      </c>
      <c r="I144" s="592" t="s">
        <v>1299</v>
      </c>
      <c r="J144" s="522"/>
    </row>
    <row r="145" spans="1:10" ht="13.8" hidden="1" x14ac:dyDescent="0.25">
      <c r="A145" s="494">
        <v>5</v>
      </c>
      <c r="B145" s="494" t="s">
        <v>381</v>
      </c>
      <c r="C145" s="509" t="s">
        <v>396</v>
      </c>
      <c r="D145" s="521" t="s">
        <v>397</v>
      </c>
      <c r="E145" s="51"/>
      <c r="F145" s="51"/>
      <c r="G145" s="48"/>
      <c r="H145" s="583">
        <f t="shared" si="2"/>
        <v>0</v>
      </c>
      <c r="I145" s="522"/>
      <c r="J145" s="522"/>
    </row>
    <row r="146" spans="1:10" ht="30" hidden="1" customHeight="1" x14ac:dyDescent="0.25">
      <c r="A146" s="494">
        <v>5</v>
      </c>
      <c r="B146" s="494" t="s">
        <v>381</v>
      </c>
      <c r="C146" s="509" t="s">
        <v>398</v>
      </c>
      <c r="D146" s="521" t="s">
        <v>399</v>
      </c>
      <c r="E146" s="51"/>
      <c r="F146" s="51"/>
      <c r="G146" s="48">
        <f>11000000+5000000</f>
        <v>16000000</v>
      </c>
      <c r="H146" s="38">
        <f t="shared" si="2"/>
        <v>16000000</v>
      </c>
      <c r="I146" s="592"/>
      <c r="J146" s="522"/>
    </row>
    <row r="147" spans="1:10" ht="30" customHeight="1" thickBot="1" x14ac:dyDescent="0.3">
      <c r="A147" s="494">
        <v>5</v>
      </c>
      <c r="B147" s="494" t="s">
        <v>400</v>
      </c>
      <c r="C147" s="509" t="s">
        <v>401</v>
      </c>
      <c r="D147" s="521" t="s">
        <v>402</v>
      </c>
      <c r="E147" s="597">
        <f>221719000-44463000+2000000</f>
        <v>179256000</v>
      </c>
      <c r="F147" s="51"/>
      <c r="G147" s="596">
        <f>31700000+1000000</f>
        <v>32700000</v>
      </c>
      <c r="H147" s="38">
        <f t="shared" si="2"/>
        <v>211956000</v>
      </c>
      <c r="I147" s="588" t="s">
        <v>1300</v>
      </c>
      <c r="J147" s="589"/>
    </row>
    <row r="148" spans="1:10" ht="14.4" hidden="1" thickBot="1" x14ac:dyDescent="0.3">
      <c r="A148" s="494">
        <v>5</v>
      </c>
      <c r="B148" s="494" t="s">
        <v>400</v>
      </c>
      <c r="C148" s="509" t="s">
        <v>403</v>
      </c>
      <c r="D148" s="521" t="s">
        <v>404</v>
      </c>
      <c r="E148" s="51"/>
      <c r="F148" s="51"/>
      <c r="G148" s="57"/>
      <c r="H148" s="583">
        <f t="shared" si="2"/>
        <v>0</v>
      </c>
      <c r="I148" s="522"/>
      <c r="J148" s="522"/>
    </row>
    <row r="149" spans="1:10" ht="14.4" hidden="1" thickBot="1" x14ac:dyDescent="0.3">
      <c r="A149" s="494">
        <v>5</v>
      </c>
      <c r="B149" s="494" t="s">
        <v>400</v>
      </c>
      <c r="C149" s="509" t="s">
        <v>405</v>
      </c>
      <c r="D149" s="521" t="s">
        <v>406</v>
      </c>
      <c r="E149" s="51"/>
      <c r="F149" s="51"/>
      <c r="G149" s="57"/>
      <c r="H149" s="583">
        <f t="shared" si="2"/>
        <v>0</v>
      </c>
      <c r="I149" s="522"/>
      <c r="J149" s="522"/>
    </row>
    <row r="150" spans="1:10" ht="14.4" hidden="1" thickBot="1" x14ac:dyDescent="0.3">
      <c r="A150" s="494">
        <v>5</v>
      </c>
      <c r="B150" s="494" t="s">
        <v>400</v>
      </c>
      <c r="C150" s="509" t="s">
        <v>407</v>
      </c>
      <c r="D150" s="521" t="s">
        <v>408</v>
      </c>
      <c r="E150" s="51"/>
      <c r="F150" s="51"/>
      <c r="G150" s="57"/>
      <c r="H150" s="583">
        <f t="shared" si="2"/>
        <v>0</v>
      </c>
      <c r="I150" s="522"/>
      <c r="J150" s="522"/>
    </row>
    <row r="151" spans="1:10" ht="14.4" hidden="1" thickBot="1" x14ac:dyDescent="0.3">
      <c r="A151" s="494">
        <v>5</v>
      </c>
      <c r="B151" s="494" t="s">
        <v>400</v>
      </c>
      <c r="C151" s="509" t="s">
        <v>409</v>
      </c>
      <c r="D151" s="521" t="s">
        <v>410</v>
      </c>
      <c r="E151" s="51"/>
      <c r="F151" s="51"/>
      <c r="G151" s="57"/>
      <c r="H151" s="583">
        <f t="shared" si="2"/>
        <v>0</v>
      </c>
      <c r="I151" s="522"/>
      <c r="J151" s="522"/>
    </row>
    <row r="152" spans="1:10" ht="14.4" hidden="1" thickBot="1" x14ac:dyDescent="0.3">
      <c r="A152" s="494">
        <v>5</v>
      </c>
      <c r="B152" s="494" t="s">
        <v>400</v>
      </c>
      <c r="C152" s="509" t="s">
        <v>411</v>
      </c>
      <c r="D152" s="521" t="s">
        <v>412</v>
      </c>
      <c r="E152" s="51"/>
      <c r="F152" s="51"/>
      <c r="G152" s="57"/>
      <c r="H152" s="583">
        <f t="shared" si="2"/>
        <v>0</v>
      </c>
      <c r="I152" s="522"/>
      <c r="J152" s="522"/>
    </row>
    <row r="153" spans="1:10" ht="14.4" hidden="1" thickBot="1" x14ac:dyDescent="0.3">
      <c r="A153" s="494">
        <v>5</v>
      </c>
      <c r="B153" s="494" t="s">
        <v>400</v>
      </c>
      <c r="C153" s="509" t="s">
        <v>413</v>
      </c>
      <c r="D153" s="521" t="s">
        <v>414</v>
      </c>
      <c r="E153" s="51"/>
      <c r="F153" s="51"/>
      <c r="G153" s="57"/>
      <c r="H153" s="583">
        <f t="shared" si="2"/>
        <v>0</v>
      </c>
      <c r="I153" s="522"/>
      <c r="J153" s="522"/>
    </row>
    <row r="154" spans="1:10" ht="14.4" hidden="1" thickBot="1" x14ac:dyDescent="0.3">
      <c r="A154" s="494">
        <v>5</v>
      </c>
      <c r="B154" s="494" t="s">
        <v>400</v>
      </c>
      <c r="C154" s="509" t="s">
        <v>415</v>
      </c>
      <c r="D154" s="521" t="s">
        <v>416</v>
      </c>
      <c r="E154" s="51"/>
      <c r="F154" s="51"/>
      <c r="G154" s="57"/>
      <c r="H154" s="583">
        <f t="shared" si="2"/>
        <v>0</v>
      </c>
      <c r="I154" s="522"/>
      <c r="J154" s="522"/>
    </row>
    <row r="155" spans="1:10" ht="14.4" hidden="1" thickBot="1" x14ac:dyDescent="0.3">
      <c r="A155" s="494">
        <v>5</v>
      </c>
      <c r="B155" s="494" t="s">
        <v>419</v>
      </c>
      <c r="C155" s="509" t="s">
        <v>420</v>
      </c>
      <c r="D155" s="521" t="s">
        <v>421</v>
      </c>
      <c r="E155" s="51"/>
      <c r="F155" s="51"/>
      <c r="G155" s="57"/>
      <c r="H155" s="583">
        <f t="shared" si="2"/>
        <v>0</v>
      </c>
      <c r="I155" s="522"/>
      <c r="J155" s="522"/>
    </row>
    <row r="156" spans="1:10" ht="14.4" hidden="1" thickBot="1" x14ac:dyDescent="0.3">
      <c r="A156" s="494">
        <v>5</v>
      </c>
      <c r="B156" s="494" t="s">
        <v>419</v>
      </c>
      <c r="C156" s="509" t="s">
        <v>422</v>
      </c>
      <c r="D156" s="521" t="s">
        <v>423</v>
      </c>
      <c r="E156" s="51"/>
      <c r="F156" s="51"/>
      <c r="G156" s="57"/>
      <c r="H156" s="583">
        <f t="shared" si="2"/>
        <v>0</v>
      </c>
      <c r="I156" s="522"/>
      <c r="J156" s="522"/>
    </row>
    <row r="157" spans="1:10" ht="14.4" hidden="1" thickBot="1" x14ac:dyDescent="0.3">
      <c r="A157" s="494">
        <v>5</v>
      </c>
      <c r="B157" s="494" t="s">
        <v>419</v>
      </c>
      <c r="C157" s="509" t="s">
        <v>424</v>
      </c>
      <c r="D157" s="521" t="s">
        <v>425</v>
      </c>
      <c r="E157" s="51"/>
      <c r="F157" s="51"/>
      <c r="G157" s="57"/>
      <c r="H157" s="583">
        <f t="shared" si="2"/>
        <v>0</v>
      </c>
      <c r="I157" s="522"/>
      <c r="J157" s="522"/>
    </row>
    <row r="158" spans="1:10" ht="14.4" hidden="1" thickBot="1" x14ac:dyDescent="0.3">
      <c r="A158" s="494">
        <v>5</v>
      </c>
      <c r="B158" s="494" t="s">
        <v>426</v>
      </c>
      <c r="C158" s="509" t="s">
        <v>427</v>
      </c>
      <c r="D158" s="521" t="s">
        <v>428</v>
      </c>
      <c r="E158" s="51"/>
      <c r="F158" s="51"/>
      <c r="G158" s="57"/>
      <c r="H158" s="583">
        <f t="shared" si="2"/>
        <v>0</v>
      </c>
      <c r="I158" s="522"/>
      <c r="J158" s="522"/>
    </row>
    <row r="159" spans="1:10" ht="14.4" hidden="1" thickBot="1" x14ac:dyDescent="0.3">
      <c r="A159" s="494">
        <v>5</v>
      </c>
      <c r="B159" s="494" t="s">
        <v>426</v>
      </c>
      <c r="C159" s="509" t="s">
        <v>429</v>
      </c>
      <c r="D159" s="521" t="s">
        <v>430</v>
      </c>
      <c r="E159" s="51"/>
      <c r="F159" s="51"/>
      <c r="G159" s="57"/>
      <c r="H159" s="583">
        <f t="shared" si="2"/>
        <v>0</v>
      </c>
      <c r="I159" s="522"/>
      <c r="J159" s="522"/>
    </row>
    <row r="160" spans="1:10" ht="30" hidden="1" customHeight="1" x14ac:dyDescent="0.25">
      <c r="A160" s="494">
        <v>5</v>
      </c>
      <c r="B160" s="494" t="s">
        <v>426</v>
      </c>
      <c r="C160" s="509" t="s">
        <v>431</v>
      </c>
      <c r="D160" s="521" t="s">
        <v>432</v>
      </c>
      <c r="E160" s="51"/>
      <c r="F160" s="51"/>
      <c r="G160" s="596">
        <v>16000000</v>
      </c>
      <c r="H160" s="38">
        <f t="shared" si="2"/>
        <v>16000000</v>
      </c>
      <c r="I160" s="332"/>
      <c r="J160" s="52"/>
    </row>
    <row r="161" spans="1:10" ht="14.4" hidden="1" thickBot="1" x14ac:dyDescent="0.3">
      <c r="A161" s="494">
        <v>5</v>
      </c>
      <c r="B161" s="494" t="s">
        <v>426</v>
      </c>
      <c r="C161" s="509" t="s">
        <v>436</v>
      </c>
      <c r="D161" s="521" t="s">
        <v>437</v>
      </c>
      <c r="E161" s="51"/>
      <c r="F161" s="51"/>
      <c r="G161" s="57"/>
      <c r="H161" s="583">
        <f t="shared" si="2"/>
        <v>0</v>
      </c>
      <c r="I161" s="522"/>
      <c r="J161" s="522"/>
    </row>
    <row r="162" spans="1:10" ht="14.4" hidden="1" thickBot="1" x14ac:dyDescent="0.3">
      <c r="A162" s="494">
        <v>6</v>
      </c>
      <c r="B162" s="494" t="s">
        <v>438</v>
      </c>
      <c r="C162" s="509" t="s">
        <v>439</v>
      </c>
      <c r="D162" s="521" t="s">
        <v>440</v>
      </c>
      <c r="E162" s="51"/>
      <c r="F162" s="51"/>
      <c r="G162" s="57"/>
      <c r="H162" s="583">
        <f t="shared" si="2"/>
        <v>0</v>
      </c>
      <c r="I162" s="522"/>
      <c r="J162" s="522"/>
    </row>
    <row r="163" spans="1:10" ht="14.4" hidden="1" thickBot="1" x14ac:dyDescent="0.3">
      <c r="A163" s="494">
        <v>6</v>
      </c>
      <c r="B163" s="494" t="s">
        <v>438</v>
      </c>
      <c r="C163" s="509" t="s">
        <v>441</v>
      </c>
      <c r="D163" s="508" t="s">
        <v>442</v>
      </c>
      <c r="E163" s="51"/>
      <c r="F163" s="51"/>
      <c r="G163" s="48"/>
      <c r="H163" s="583">
        <f t="shared" si="2"/>
        <v>0</v>
      </c>
      <c r="I163" s="522"/>
      <c r="J163" s="522"/>
    </row>
    <row r="164" spans="1:10" ht="30" hidden="1" customHeight="1" x14ac:dyDescent="0.25">
      <c r="A164" s="494">
        <v>6</v>
      </c>
      <c r="B164" s="494" t="s">
        <v>438</v>
      </c>
      <c r="C164" s="581" t="s">
        <v>443</v>
      </c>
      <c r="D164" s="523" t="s">
        <v>444</v>
      </c>
      <c r="E164" s="51"/>
      <c r="F164" s="51"/>
      <c r="G164" s="48">
        <v>17794844</v>
      </c>
      <c r="H164" s="38">
        <f t="shared" si="2"/>
        <v>17794844</v>
      </c>
      <c r="I164" s="588" t="s">
        <v>1301</v>
      </c>
      <c r="J164" s="589"/>
    </row>
    <row r="165" spans="1:10" ht="30" hidden="1" customHeight="1" x14ac:dyDescent="0.25">
      <c r="A165" s="494">
        <v>6</v>
      </c>
      <c r="B165" s="494" t="s">
        <v>438</v>
      </c>
      <c r="C165" s="581" t="s">
        <v>446</v>
      </c>
      <c r="D165" s="523" t="s">
        <v>444</v>
      </c>
      <c r="E165" s="51"/>
      <c r="F165" s="51"/>
      <c r="G165" s="48">
        <v>2833574</v>
      </c>
      <c r="H165" s="38">
        <f t="shared" si="2"/>
        <v>2833574</v>
      </c>
      <c r="I165" s="588" t="s">
        <v>1302</v>
      </c>
      <c r="J165" s="589"/>
    </row>
    <row r="166" spans="1:10" ht="14.4" hidden="1" thickBot="1" x14ac:dyDescent="0.3">
      <c r="A166" s="494">
        <v>6</v>
      </c>
      <c r="B166" s="494" t="s">
        <v>438</v>
      </c>
      <c r="C166" s="509" t="s">
        <v>448</v>
      </c>
      <c r="D166" s="521" t="s">
        <v>449</v>
      </c>
      <c r="E166" s="51"/>
      <c r="F166" s="51"/>
      <c r="G166" s="48"/>
      <c r="H166" s="583">
        <f t="shared" si="2"/>
        <v>0</v>
      </c>
      <c r="I166" s="522"/>
      <c r="J166" s="522"/>
    </row>
    <row r="167" spans="1:10" ht="14.4" hidden="1" thickBot="1" x14ac:dyDescent="0.3">
      <c r="C167" s="528" t="s">
        <v>450</v>
      </c>
      <c r="D167" s="529" t="s">
        <v>449</v>
      </c>
      <c r="E167" s="51"/>
      <c r="F167" s="51"/>
      <c r="G167" s="48"/>
      <c r="H167" s="583"/>
      <c r="I167" s="522"/>
      <c r="J167" s="522"/>
    </row>
    <row r="168" spans="1:10" ht="277.8" hidden="1" outlineLevel="1" thickBot="1" x14ac:dyDescent="0.3">
      <c r="C168" s="530" t="s">
        <v>451</v>
      </c>
      <c r="D168" s="523" t="s">
        <v>452</v>
      </c>
      <c r="E168" s="51"/>
      <c r="F168" s="51"/>
      <c r="G168" s="48"/>
      <c r="H168" s="583">
        <f t="shared" si="2"/>
        <v>0</v>
      </c>
      <c r="I168" s="522"/>
      <c r="J168" s="522"/>
    </row>
    <row r="169" spans="1:10" ht="330.6" hidden="1" outlineLevel="1" thickBot="1" x14ac:dyDescent="0.3">
      <c r="C169" s="530" t="s">
        <v>453</v>
      </c>
      <c r="D169" s="523" t="s">
        <v>454</v>
      </c>
      <c r="E169" s="51"/>
      <c r="F169" s="51"/>
      <c r="G169" s="48"/>
      <c r="H169" s="583">
        <f t="shared" si="2"/>
        <v>0</v>
      </c>
      <c r="I169" s="522"/>
      <c r="J169" s="522"/>
    </row>
    <row r="170" spans="1:10" ht="277.8" hidden="1" outlineLevel="1" thickBot="1" x14ac:dyDescent="0.3">
      <c r="C170" s="530" t="s">
        <v>455</v>
      </c>
      <c r="D170" s="523" t="s">
        <v>456</v>
      </c>
      <c r="E170" s="51"/>
      <c r="F170" s="51"/>
      <c r="G170" s="48"/>
      <c r="H170" s="583">
        <f t="shared" si="2"/>
        <v>0</v>
      </c>
      <c r="I170" s="522"/>
      <c r="J170" s="522"/>
    </row>
    <row r="171" spans="1:10" ht="291" hidden="1" outlineLevel="1" thickBot="1" x14ac:dyDescent="0.3">
      <c r="C171" s="530" t="s">
        <v>457</v>
      </c>
      <c r="D171" s="523" t="s">
        <v>458</v>
      </c>
      <c r="E171" s="51"/>
      <c r="F171" s="51"/>
      <c r="G171" s="48"/>
      <c r="H171" s="583">
        <f t="shared" si="2"/>
        <v>0</v>
      </c>
      <c r="I171" s="522"/>
      <c r="J171" s="522"/>
    </row>
    <row r="172" spans="1:10" ht="330.6" hidden="1" outlineLevel="1" thickBot="1" x14ac:dyDescent="0.3">
      <c r="C172" s="530" t="s">
        <v>459</v>
      </c>
      <c r="D172" s="523" t="s">
        <v>460</v>
      </c>
      <c r="E172" s="51"/>
      <c r="F172" s="51"/>
      <c r="G172" s="48"/>
      <c r="H172" s="583">
        <f t="shared" si="2"/>
        <v>0</v>
      </c>
      <c r="I172" s="522"/>
      <c r="J172" s="522"/>
    </row>
    <row r="173" spans="1:10" ht="357" hidden="1" outlineLevel="1" thickBot="1" x14ac:dyDescent="0.3">
      <c r="C173" s="530" t="s">
        <v>461</v>
      </c>
      <c r="D173" s="523" t="s">
        <v>462</v>
      </c>
      <c r="E173" s="51"/>
      <c r="F173" s="51"/>
      <c r="G173" s="48"/>
      <c r="H173" s="583">
        <f t="shared" si="2"/>
        <v>0</v>
      </c>
      <c r="I173" s="522"/>
      <c r="J173" s="522"/>
    </row>
    <row r="174" spans="1:10" ht="251.4" hidden="1" outlineLevel="1" thickBot="1" x14ac:dyDescent="0.3">
      <c r="C174" s="530" t="s">
        <v>463</v>
      </c>
      <c r="D174" s="523" t="s">
        <v>464</v>
      </c>
      <c r="E174" s="51"/>
      <c r="F174" s="51"/>
      <c r="G174" s="48"/>
      <c r="H174" s="583">
        <f t="shared" si="2"/>
        <v>0</v>
      </c>
      <c r="I174" s="522"/>
      <c r="J174" s="522"/>
    </row>
    <row r="175" spans="1:10" ht="277.8" hidden="1" outlineLevel="1" thickBot="1" x14ac:dyDescent="0.3">
      <c r="C175" s="530" t="s">
        <v>465</v>
      </c>
      <c r="D175" s="523" t="s">
        <v>466</v>
      </c>
      <c r="E175" s="51"/>
      <c r="F175" s="51"/>
      <c r="G175" s="48"/>
      <c r="H175" s="583">
        <f t="shared" si="2"/>
        <v>0</v>
      </c>
      <c r="I175" s="522"/>
      <c r="J175" s="522"/>
    </row>
    <row r="176" spans="1:10" ht="330.6" hidden="1" outlineLevel="1" thickBot="1" x14ac:dyDescent="0.3">
      <c r="C176" s="530" t="s">
        <v>467</v>
      </c>
      <c r="D176" s="523" t="s">
        <v>468</v>
      </c>
      <c r="E176" s="51"/>
      <c r="F176" s="51"/>
      <c r="G176" s="48"/>
      <c r="H176" s="583">
        <f t="shared" si="2"/>
        <v>0</v>
      </c>
      <c r="I176" s="522"/>
      <c r="J176" s="522"/>
    </row>
    <row r="177" spans="3:10" ht="330.6" hidden="1" outlineLevel="1" thickBot="1" x14ac:dyDescent="0.3">
      <c r="C177" s="530" t="s">
        <v>469</v>
      </c>
      <c r="D177" s="523" t="s">
        <v>470</v>
      </c>
      <c r="E177" s="51"/>
      <c r="F177" s="51"/>
      <c r="G177" s="48"/>
      <c r="H177" s="583">
        <f t="shared" si="2"/>
        <v>0</v>
      </c>
      <c r="I177" s="522"/>
      <c r="J177" s="522"/>
    </row>
    <row r="178" spans="3:10" ht="343.8" hidden="1" outlineLevel="1" thickBot="1" x14ac:dyDescent="0.3">
      <c r="C178" s="530" t="s">
        <v>471</v>
      </c>
      <c r="D178" s="523" t="s">
        <v>472</v>
      </c>
      <c r="E178" s="51"/>
      <c r="F178" s="51"/>
      <c r="G178" s="48"/>
      <c r="H178" s="583">
        <f t="shared" si="2"/>
        <v>0</v>
      </c>
      <c r="I178" s="522"/>
      <c r="J178" s="522"/>
    </row>
    <row r="179" spans="3:10" ht="251.4" hidden="1" outlineLevel="1" thickBot="1" x14ac:dyDescent="0.3">
      <c r="C179" s="530" t="s">
        <v>473</v>
      </c>
      <c r="D179" s="523" t="s">
        <v>474</v>
      </c>
      <c r="E179" s="51"/>
      <c r="F179" s="51"/>
      <c r="G179" s="48"/>
      <c r="H179" s="583">
        <f t="shared" si="2"/>
        <v>0</v>
      </c>
      <c r="I179" s="522"/>
      <c r="J179" s="522"/>
    </row>
    <row r="180" spans="3:10" ht="291" hidden="1" outlineLevel="1" thickBot="1" x14ac:dyDescent="0.3">
      <c r="C180" s="530" t="s">
        <v>475</v>
      </c>
      <c r="D180" s="523" t="s">
        <v>476</v>
      </c>
      <c r="E180" s="51"/>
      <c r="F180" s="51"/>
      <c r="G180" s="48"/>
      <c r="H180" s="583">
        <f t="shared" si="2"/>
        <v>0</v>
      </c>
      <c r="I180" s="522"/>
      <c r="J180" s="522"/>
    </row>
    <row r="181" spans="3:10" ht="357" hidden="1" outlineLevel="1" thickBot="1" x14ac:dyDescent="0.3">
      <c r="C181" s="530" t="s">
        <v>477</v>
      </c>
      <c r="D181" s="523" t="s">
        <v>478</v>
      </c>
      <c r="E181" s="51"/>
      <c r="F181" s="51"/>
      <c r="G181" s="48"/>
      <c r="H181" s="583">
        <f t="shared" si="2"/>
        <v>0</v>
      </c>
      <c r="I181" s="522"/>
      <c r="J181" s="522"/>
    </row>
    <row r="182" spans="3:10" ht="304.2" hidden="1" outlineLevel="1" thickBot="1" x14ac:dyDescent="0.3">
      <c r="C182" s="530" t="s">
        <v>479</v>
      </c>
      <c r="D182" s="523" t="s">
        <v>480</v>
      </c>
      <c r="E182" s="51"/>
      <c r="F182" s="51"/>
      <c r="G182" s="48"/>
      <c r="H182" s="583">
        <f t="shared" si="2"/>
        <v>0</v>
      </c>
      <c r="I182" s="522"/>
      <c r="J182" s="522"/>
    </row>
    <row r="183" spans="3:10" ht="304.2" hidden="1" outlineLevel="1" thickBot="1" x14ac:dyDescent="0.3">
      <c r="C183" s="530" t="s">
        <v>481</v>
      </c>
      <c r="D183" s="523" t="s">
        <v>482</v>
      </c>
      <c r="E183" s="51"/>
      <c r="F183" s="51"/>
      <c r="G183" s="48"/>
      <c r="H183" s="583">
        <f t="shared" si="2"/>
        <v>0</v>
      </c>
      <c r="I183" s="522"/>
      <c r="J183" s="522"/>
    </row>
    <row r="184" spans="3:10" ht="291" hidden="1" outlineLevel="1" thickBot="1" x14ac:dyDescent="0.3">
      <c r="C184" s="530" t="s">
        <v>483</v>
      </c>
      <c r="D184" s="523" t="s">
        <v>484</v>
      </c>
      <c r="E184" s="51"/>
      <c r="F184" s="51"/>
      <c r="G184" s="48"/>
      <c r="H184" s="583">
        <f t="shared" si="2"/>
        <v>0</v>
      </c>
      <c r="I184" s="522"/>
      <c r="J184" s="522"/>
    </row>
    <row r="185" spans="3:10" ht="264.60000000000002" hidden="1" outlineLevel="1" thickBot="1" x14ac:dyDescent="0.3">
      <c r="C185" s="530" t="s">
        <v>485</v>
      </c>
      <c r="D185" s="523" t="s">
        <v>486</v>
      </c>
      <c r="E185" s="51"/>
      <c r="F185" s="51"/>
      <c r="G185" s="48"/>
      <c r="H185" s="583">
        <f t="shared" si="2"/>
        <v>0</v>
      </c>
      <c r="I185" s="522"/>
      <c r="J185" s="522"/>
    </row>
    <row r="186" spans="3:10" ht="330.6" hidden="1" outlineLevel="1" thickBot="1" x14ac:dyDescent="0.3">
      <c r="C186" s="530" t="s">
        <v>487</v>
      </c>
      <c r="D186" s="523" t="s">
        <v>488</v>
      </c>
      <c r="E186" s="51"/>
      <c r="F186" s="51"/>
      <c r="G186" s="48"/>
      <c r="H186" s="583">
        <f t="shared" si="2"/>
        <v>0</v>
      </c>
      <c r="I186" s="522"/>
      <c r="J186" s="522"/>
    </row>
    <row r="187" spans="3:10" ht="409.6" hidden="1" outlineLevel="1" thickBot="1" x14ac:dyDescent="0.3">
      <c r="C187" s="530" t="s">
        <v>489</v>
      </c>
      <c r="D187" s="523" t="s">
        <v>490</v>
      </c>
      <c r="E187" s="51"/>
      <c r="F187" s="51"/>
      <c r="G187" s="48"/>
      <c r="H187" s="583">
        <f t="shared" si="2"/>
        <v>0</v>
      </c>
      <c r="I187" s="522"/>
      <c r="J187" s="522"/>
    </row>
    <row r="188" spans="3:10" ht="330.6" hidden="1" outlineLevel="1" thickBot="1" x14ac:dyDescent="0.3">
      <c r="C188" s="530" t="s">
        <v>491</v>
      </c>
      <c r="D188" s="523" t="s">
        <v>492</v>
      </c>
      <c r="E188" s="51"/>
      <c r="F188" s="51"/>
      <c r="G188" s="48"/>
      <c r="H188" s="583">
        <f t="shared" si="2"/>
        <v>0</v>
      </c>
      <c r="I188" s="522"/>
      <c r="J188" s="522"/>
    </row>
    <row r="189" spans="3:10" ht="277.8" hidden="1" outlineLevel="1" thickBot="1" x14ac:dyDescent="0.3">
      <c r="C189" s="530" t="s">
        <v>493</v>
      </c>
      <c r="D189" s="523" t="s">
        <v>494</v>
      </c>
      <c r="E189" s="51"/>
      <c r="F189" s="51"/>
      <c r="G189" s="48"/>
      <c r="H189" s="583">
        <f t="shared" si="2"/>
        <v>0</v>
      </c>
      <c r="I189" s="522"/>
      <c r="J189" s="522"/>
    </row>
    <row r="190" spans="3:10" ht="304.2" hidden="1" outlineLevel="1" thickBot="1" x14ac:dyDescent="0.3">
      <c r="C190" s="530" t="s">
        <v>495</v>
      </c>
      <c r="D190" s="523" t="s">
        <v>496</v>
      </c>
      <c r="E190" s="51"/>
      <c r="F190" s="51"/>
      <c r="G190" s="48"/>
      <c r="H190" s="583">
        <f t="shared" si="2"/>
        <v>0</v>
      </c>
      <c r="I190" s="522"/>
      <c r="J190" s="522"/>
    </row>
    <row r="191" spans="3:10" ht="277.8" hidden="1" outlineLevel="1" thickBot="1" x14ac:dyDescent="0.3">
      <c r="C191" s="530" t="s">
        <v>497</v>
      </c>
      <c r="D191" s="523" t="s">
        <v>498</v>
      </c>
      <c r="E191" s="51"/>
      <c r="F191" s="51"/>
      <c r="G191" s="48"/>
      <c r="H191" s="583">
        <f t="shared" si="2"/>
        <v>0</v>
      </c>
      <c r="I191" s="522"/>
      <c r="J191" s="522"/>
    </row>
    <row r="192" spans="3:10" ht="291" hidden="1" outlineLevel="1" thickBot="1" x14ac:dyDescent="0.3">
      <c r="C192" s="530" t="s">
        <v>499</v>
      </c>
      <c r="D192" s="523" t="s">
        <v>500</v>
      </c>
      <c r="E192" s="51"/>
      <c r="F192" s="51"/>
      <c r="G192" s="48"/>
      <c r="H192" s="583">
        <f t="shared" si="2"/>
        <v>0</v>
      </c>
      <c r="I192" s="522"/>
      <c r="J192" s="522"/>
    </row>
    <row r="193" spans="3:10" ht="317.39999999999998" hidden="1" outlineLevel="1" thickBot="1" x14ac:dyDescent="0.3">
      <c r="C193" s="530" t="s">
        <v>501</v>
      </c>
      <c r="D193" s="523" t="s">
        <v>502</v>
      </c>
      <c r="E193" s="51"/>
      <c r="F193" s="51"/>
      <c r="G193" s="48"/>
      <c r="H193" s="583">
        <f t="shared" si="2"/>
        <v>0</v>
      </c>
      <c r="I193" s="522"/>
      <c r="J193" s="522"/>
    </row>
    <row r="194" spans="3:10" ht="291" hidden="1" outlineLevel="1" thickBot="1" x14ac:dyDescent="0.3">
      <c r="C194" s="530" t="s">
        <v>503</v>
      </c>
      <c r="D194" s="523" t="s">
        <v>504</v>
      </c>
      <c r="E194" s="51"/>
      <c r="F194" s="51"/>
      <c r="G194" s="48"/>
      <c r="H194" s="583">
        <f t="shared" si="2"/>
        <v>0</v>
      </c>
      <c r="I194" s="522"/>
      <c r="J194" s="522"/>
    </row>
    <row r="195" spans="3:10" ht="291" hidden="1" outlineLevel="1" thickBot="1" x14ac:dyDescent="0.3">
      <c r="C195" s="530" t="s">
        <v>505</v>
      </c>
      <c r="D195" s="523" t="s">
        <v>506</v>
      </c>
      <c r="E195" s="51"/>
      <c r="F195" s="51"/>
      <c r="G195" s="48"/>
      <c r="H195" s="583">
        <f t="shared" si="2"/>
        <v>0</v>
      </c>
      <c r="I195" s="522"/>
      <c r="J195" s="522"/>
    </row>
    <row r="196" spans="3:10" ht="304.2" hidden="1" outlineLevel="1" thickBot="1" x14ac:dyDescent="0.3">
      <c r="C196" s="530" t="s">
        <v>507</v>
      </c>
      <c r="D196" s="523" t="s">
        <v>508</v>
      </c>
      <c r="E196" s="51"/>
      <c r="F196" s="51"/>
      <c r="G196" s="48"/>
      <c r="H196" s="583">
        <f t="shared" si="2"/>
        <v>0</v>
      </c>
      <c r="I196" s="522"/>
      <c r="J196" s="522"/>
    </row>
    <row r="197" spans="3:10" ht="251.4" hidden="1" outlineLevel="1" thickBot="1" x14ac:dyDescent="0.3">
      <c r="C197" s="530" t="s">
        <v>509</v>
      </c>
      <c r="D197" s="523" t="s">
        <v>510</v>
      </c>
      <c r="E197" s="51"/>
      <c r="F197" s="51"/>
      <c r="G197" s="48"/>
      <c r="H197" s="583">
        <f t="shared" si="2"/>
        <v>0</v>
      </c>
      <c r="I197" s="522"/>
      <c r="J197" s="522"/>
    </row>
    <row r="198" spans="3:10" ht="317.39999999999998" hidden="1" outlineLevel="1" thickBot="1" x14ac:dyDescent="0.3">
      <c r="C198" s="530" t="s">
        <v>511</v>
      </c>
      <c r="D198" s="523" t="s">
        <v>512</v>
      </c>
      <c r="E198" s="51"/>
      <c r="F198" s="51"/>
      <c r="G198" s="48"/>
      <c r="H198" s="583">
        <f t="shared" si="2"/>
        <v>0</v>
      </c>
      <c r="I198" s="522"/>
      <c r="J198" s="522"/>
    </row>
    <row r="199" spans="3:10" ht="304.2" hidden="1" outlineLevel="1" thickBot="1" x14ac:dyDescent="0.3">
      <c r="C199" s="530" t="s">
        <v>513</v>
      </c>
      <c r="D199" s="523" t="s">
        <v>514</v>
      </c>
      <c r="E199" s="51"/>
      <c r="F199" s="51"/>
      <c r="G199" s="48"/>
      <c r="H199" s="583">
        <f t="shared" ref="H199:H262" si="3">+E199+F199+G199</f>
        <v>0</v>
      </c>
      <c r="I199" s="522"/>
      <c r="J199" s="522"/>
    </row>
    <row r="200" spans="3:10" ht="304.2" hidden="1" outlineLevel="1" thickBot="1" x14ac:dyDescent="0.3">
      <c r="C200" s="530" t="s">
        <v>515</v>
      </c>
      <c r="D200" s="523" t="s">
        <v>516</v>
      </c>
      <c r="E200" s="51"/>
      <c r="F200" s="51"/>
      <c r="G200" s="48"/>
      <c r="H200" s="583">
        <f t="shared" si="3"/>
        <v>0</v>
      </c>
      <c r="I200" s="522"/>
      <c r="J200" s="522"/>
    </row>
    <row r="201" spans="3:10" ht="264.60000000000002" hidden="1" outlineLevel="1" thickBot="1" x14ac:dyDescent="0.3">
      <c r="C201" s="530" t="s">
        <v>517</v>
      </c>
      <c r="D201" s="523" t="s">
        <v>518</v>
      </c>
      <c r="E201" s="51"/>
      <c r="F201" s="51"/>
      <c r="G201" s="48"/>
      <c r="H201" s="583">
        <f t="shared" si="3"/>
        <v>0</v>
      </c>
      <c r="I201" s="522"/>
      <c r="J201" s="522"/>
    </row>
    <row r="202" spans="3:10" ht="357" hidden="1" outlineLevel="1" thickBot="1" x14ac:dyDescent="0.3">
      <c r="C202" s="530" t="s">
        <v>519</v>
      </c>
      <c r="D202" s="523" t="s">
        <v>520</v>
      </c>
      <c r="E202" s="51"/>
      <c r="F202" s="51"/>
      <c r="G202" s="48"/>
      <c r="H202" s="583">
        <f t="shared" si="3"/>
        <v>0</v>
      </c>
      <c r="I202" s="522"/>
      <c r="J202" s="522"/>
    </row>
    <row r="203" spans="3:10" ht="291" hidden="1" outlineLevel="1" thickBot="1" x14ac:dyDescent="0.3">
      <c r="C203" s="530" t="s">
        <v>521</v>
      </c>
      <c r="D203" s="523" t="s">
        <v>522</v>
      </c>
      <c r="E203" s="51"/>
      <c r="F203" s="51"/>
      <c r="G203" s="48"/>
      <c r="H203" s="583">
        <f t="shared" si="3"/>
        <v>0</v>
      </c>
      <c r="I203" s="522"/>
      <c r="J203" s="522"/>
    </row>
    <row r="204" spans="3:10" ht="343.8" hidden="1" outlineLevel="1" thickBot="1" x14ac:dyDescent="0.3">
      <c r="C204" s="530" t="s">
        <v>523</v>
      </c>
      <c r="D204" s="523" t="s">
        <v>524</v>
      </c>
      <c r="E204" s="51"/>
      <c r="F204" s="51"/>
      <c r="G204" s="48"/>
      <c r="H204" s="583">
        <f t="shared" si="3"/>
        <v>0</v>
      </c>
      <c r="I204" s="522"/>
      <c r="J204" s="522"/>
    </row>
    <row r="205" spans="3:10" ht="330.6" hidden="1" outlineLevel="1" thickBot="1" x14ac:dyDescent="0.3">
      <c r="C205" s="530" t="s">
        <v>525</v>
      </c>
      <c r="D205" s="523" t="s">
        <v>526</v>
      </c>
      <c r="E205" s="51"/>
      <c r="F205" s="51"/>
      <c r="G205" s="48"/>
      <c r="H205" s="583">
        <f t="shared" si="3"/>
        <v>0</v>
      </c>
      <c r="I205" s="522"/>
      <c r="J205" s="522"/>
    </row>
    <row r="206" spans="3:10" ht="330.6" hidden="1" outlineLevel="1" thickBot="1" x14ac:dyDescent="0.3">
      <c r="C206" s="530" t="s">
        <v>527</v>
      </c>
      <c r="D206" s="523" t="s">
        <v>528</v>
      </c>
      <c r="E206" s="51"/>
      <c r="F206" s="51"/>
      <c r="G206" s="48"/>
      <c r="H206" s="583">
        <f t="shared" si="3"/>
        <v>0</v>
      </c>
      <c r="I206" s="522"/>
      <c r="J206" s="522"/>
    </row>
    <row r="207" spans="3:10" ht="304.2" hidden="1" outlineLevel="1" thickBot="1" x14ac:dyDescent="0.3">
      <c r="C207" s="530" t="s">
        <v>529</v>
      </c>
      <c r="D207" s="523" t="s">
        <v>530</v>
      </c>
      <c r="E207" s="51"/>
      <c r="F207" s="51"/>
      <c r="G207" s="48"/>
      <c r="H207" s="583">
        <f t="shared" si="3"/>
        <v>0</v>
      </c>
      <c r="I207" s="522"/>
      <c r="J207" s="522"/>
    </row>
    <row r="208" spans="3:10" ht="343.8" hidden="1" outlineLevel="1" thickBot="1" x14ac:dyDescent="0.3">
      <c r="C208" s="530" t="s">
        <v>531</v>
      </c>
      <c r="D208" s="523" t="s">
        <v>532</v>
      </c>
      <c r="E208" s="51"/>
      <c r="F208" s="51"/>
      <c r="G208" s="48"/>
      <c r="H208" s="583">
        <f t="shared" si="3"/>
        <v>0</v>
      </c>
      <c r="I208" s="522"/>
      <c r="J208" s="522"/>
    </row>
    <row r="209" spans="3:10" ht="238.2" hidden="1" outlineLevel="1" thickBot="1" x14ac:dyDescent="0.3">
      <c r="C209" s="530" t="s">
        <v>533</v>
      </c>
      <c r="D209" s="523" t="s">
        <v>534</v>
      </c>
      <c r="E209" s="51"/>
      <c r="F209" s="51"/>
      <c r="G209" s="48"/>
      <c r="H209" s="583">
        <f t="shared" si="3"/>
        <v>0</v>
      </c>
      <c r="I209" s="522"/>
      <c r="J209" s="522"/>
    </row>
    <row r="210" spans="3:10" ht="291" hidden="1" outlineLevel="1" thickBot="1" x14ac:dyDescent="0.3">
      <c r="C210" s="530" t="s">
        <v>535</v>
      </c>
      <c r="D210" s="523" t="s">
        <v>536</v>
      </c>
      <c r="E210" s="51"/>
      <c r="F210" s="51"/>
      <c r="G210" s="48"/>
      <c r="H210" s="583">
        <f t="shared" si="3"/>
        <v>0</v>
      </c>
      <c r="I210" s="522"/>
      <c r="J210" s="522"/>
    </row>
    <row r="211" spans="3:10" ht="330.6" hidden="1" outlineLevel="1" thickBot="1" x14ac:dyDescent="0.3">
      <c r="C211" s="530" t="s">
        <v>537</v>
      </c>
      <c r="D211" s="523" t="s">
        <v>538</v>
      </c>
      <c r="E211" s="51"/>
      <c r="F211" s="51"/>
      <c r="G211" s="48"/>
      <c r="H211" s="583">
        <f t="shared" si="3"/>
        <v>0</v>
      </c>
      <c r="I211" s="522"/>
      <c r="J211" s="522"/>
    </row>
    <row r="212" spans="3:10" ht="291" hidden="1" outlineLevel="1" thickBot="1" x14ac:dyDescent="0.3">
      <c r="C212" s="530" t="s">
        <v>539</v>
      </c>
      <c r="D212" s="523" t="s">
        <v>540</v>
      </c>
      <c r="E212" s="51"/>
      <c r="F212" s="51"/>
      <c r="G212" s="48"/>
      <c r="H212" s="583">
        <f t="shared" si="3"/>
        <v>0</v>
      </c>
      <c r="I212" s="522"/>
      <c r="J212" s="522"/>
    </row>
    <row r="213" spans="3:10" ht="291" hidden="1" outlineLevel="1" thickBot="1" x14ac:dyDescent="0.3">
      <c r="C213" s="530" t="s">
        <v>541</v>
      </c>
      <c r="D213" s="523" t="s">
        <v>542</v>
      </c>
      <c r="E213" s="51"/>
      <c r="F213" s="51"/>
      <c r="G213" s="48"/>
      <c r="H213" s="583">
        <f t="shared" si="3"/>
        <v>0</v>
      </c>
      <c r="I213" s="522"/>
      <c r="J213" s="522"/>
    </row>
    <row r="214" spans="3:10" ht="317.39999999999998" hidden="1" outlineLevel="1" thickBot="1" x14ac:dyDescent="0.3">
      <c r="C214" s="530" t="s">
        <v>543</v>
      </c>
      <c r="D214" s="523" t="s">
        <v>544</v>
      </c>
      <c r="E214" s="51"/>
      <c r="F214" s="51"/>
      <c r="G214" s="48"/>
      <c r="H214" s="583">
        <f t="shared" si="3"/>
        <v>0</v>
      </c>
      <c r="I214" s="522"/>
      <c r="J214" s="522"/>
    </row>
    <row r="215" spans="3:10" ht="291" hidden="1" outlineLevel="1" thickBot="1" x14ac:dyDescent="0.3">
      <c r="C215" s="530" t="s">
        <v>545</v>
      </c>
      <c r="D215" s="523" t="s">
        <v>546</v>
      </c>
      <c r="E215" s="51"/>
      <c r="F215" s="51"/>
      <c r="G215" s="48"/>
      <c r="H215" s="583">
        <f t="shared" si="3"/>
        <v>0</v>
      </c>
      <c r="I215" s="522"/>
      <c r="J215" s="522"/>
    </row>
    <row r="216" spans="3:10" ht="304.2" hidden="1" outlineLevel="1" thickBot="1" x14ac:dyDescent="0.3">
      <c r="C216" s="530" t="s">
        <v>547</v>
      </c>
      <c r="D216" s="523" t="s">
        <v>548</v>
      </c>
      <c r="E216" s="51"/>
      <c r="F216" s="51"/>
      <c r="G216" s="48"/>
      <c r="H216" s="583">
        <f t="shared" si="3"/>
        <v>0</v>
      </c>
      <c r="I216" s="522"/>
      <c r="J216" s="522"/>
    </row>
    <row r="217" spans="3:10" ht="304.2" hidden="1" outlineLevel="1" thickBot="1" x14ac:dyDescent="0.3">
      <c r="C217" s="530" t="s">
        <v>549</v>
      </c>
      <c r="D217" s="523" t="s">
        <v>550</v>
      </c>
      <c r="E217" s="51"/>
      <c r="F217" s="51"/>
      <c r="G217" s="48"/>
      <c r="H217" s="583">
        <f t="shared" si="3"/>
        <v>0</v>
      </c>
      <c r="I217" s="522"/>
      <c r="J217" s="522"/>
    </row>
    <row r="218" spans="3:10" ht="277.8" hidden="1" outlineLevel="1" thickBot="1" x14ac:dyDescent="0.3">
      <c r="C218" s="530" t="s">
        <v>551</v>
      </c>
      <c r="D218" s="523" t="s">
        <v>552</v>
      </c>
      <c r="E218" s="51"/>
      <c r="F218" s="51"/>
      <c r="G218" s="48"/>
      <c r="H218" s="583">
        <f t="shared" si="3"/>
        <v>0</v>
      </c>
      <c r="I218" s="522"/>
      <c r="J218" s="522"/>
    </row>
    <row r="219" spans="3:10" ht="291" hidden="1" outlineLevel="1" thickBot="1" x14ac:dyDescent="0.3">
      <c r="C219" s="530" t="s">
        <v>553</v>
      </c>
      <c r="D219" s="523" t="s">
        <v>554</v>
      </c>
      <c r="E219" s="51"/>
      <c r="F219" s="51"/>
      <c r="G219" s="48"/>
      <c r="H219" s="583">
        <f t="shared" si="3"/>
        <v>0</v>
      </c>
      <c r="I219" s="522"/>
      <c r="J219" s="522"/>
    </row>
    <row r="220" spans="3:10" ht="317.39999999999998" hidden="1" outlineLevel="1" thickBot="1" x14ac:dyDescent="0.3">
      <c r="C220" s="530" t="s">
        <v>555</v>
      </c>
      <c r="D220" s="523" t="s">
        <v>556</v>
      </c>
      <c r="E220" s="51"/>
      <c r="F220" s="51"/>
      <c r="G220" s="48"/>
      <c r="H220" s="583">
        <f t="shared" si="3"/>
        <v>0</v>
      </c>
      <c r="I220" s="522"/>
      <c r="J220" s="522"/>
    </row>
    <row r="221" spans="3:10" ht="277.8" hidden="1" outlineLevel="1" thickBot="1" x14ac:dyDescent="0.3">
      <c r="C221" s="530" t="s">
        <v>557</v>
      </c>
      <c r="D221" s="523" t="s">
        <v>558</v>
      </c>
      <c r="E221" s="51"/>
      <c r="F221" s="51"/>
      <c r="G221" s="48"/>
      <c r="H221" s="583">
        <f t="shared" si="3"/>
        <v>0</v>
      </c>
      <c r="I221" s="522"/>
      <c r="J221" s="522"/>
    </row>
    <row r="222" spans="3:10" ht="317.39999999999998" hidden="1" outlineLevel="1" thickBot="1" x14ac:dyDescent="0.3">
      <c r="C222" s="530" t="s">
        <v>559</v>
      </c>
      <c r="D222" s="523" t="s">
        <v>560</v>
      </c>
      <c r="E222" s="51"/>
      <c r="F222" s="51"/>
      <c r="G222" s="48"/>
      <c r="H222" s="583">
        <f t="shared" si="3"/>
        <v>0</v>
      </c>
      <c r="I222" s="522"/>
      <c r="J222" s="522"/>
    </row>
    <row r="223" spans="3:10" ht="291" hidden="1" outlineLevel="1" thickBot="1" x14ac:dyDescent="0.3">
      <c r="C223" s="530" t="s">
        <v>561</v>
      </c>
      <c r="D223" s="523" t="s">
        <v>562</v>
      </c>
      <c r="E223" s="51"/>
      <c r="F223" s="51"/>
      <c r="G223" s="48"/>
      <c r="H223" s="583">
        <f t="shared" si="3"/>
        <v>0</v>
      </c>
      <c r="I223" s="522"/>
      <c r="J223" s="522"/>
    </row>
    <row r="224" spans="3:10" ht="264.60000000000002" hidden="1" outlineLevel="1" thickBot="1" x14ac:dyDescent="0.3">
      <c r="C224" s="530" t="s">
        <v>563</v>
      </c>
      <c r="D224" s="523" t="s">
        <v>564</v>
      </c>
      <c r="E224" s="51"/>
      <c r="F224" s="51"/>
      <c r="G224" s="48"/>
      <c r="H224" s="583">
        <f t="shared" si="3"/>
        <v>0</v>
      </c>
      <c r="I224" s="522"/>
      <c r="J224" s="522"/>
    </row>
    <row r="225" spans="3:10" ht="264.60000000000002" hidden="1" outlineLevel="1" thickBot="1" x14ac:dyDescent="0.3">
      <c r="C225" s="530" t="s">
        <v>565</v>
      </c>
      <c r="D225" s="523" t="s">
        <v>566</v>
      </c>
      <c r="E225" s="51"/>
      <c r="F225" s="51"/>
      <c r="G225" s="48"/>
      <c r="H225" s="583">
        <f t="shared" si="3"/>
        <v>0</v>
      </c>
      <c r="I225" s="522"/>
      <c r="J225" s="522"/>
    </row>
    <row r="226" spans="3:10" ht="264.60000000000002" hidden="1" outlineLevel="1" thickBot="1" x14ac:dyDescent="0.3">
      <c r="C226" s="530" t="s">
        <v>567</v>
      </c>
      <c r="D226" s="523" t="s">
        <v>568</v>
      </c>
      <c r="E226" s="51"/>
      <c r="F226" s="51"/>
      <c r="G226" s="48"/>
      <c r="H226" s="583">
        <f t="shared" si="3"/>
        <v>0</v>
      </c>
      <c r="I226" s="522"/>
      <c r="J226" s="522"/>
    </row>
    <row r="227" spans="3:10" ht="291" hidden="1" outlineLevel="1" thickBot="1" x14ac:dyDescent="0.3">
      <c r="C227" s="530" t="s">
        <v>569</v>
      </c>
      <c r="D227" s="523" t="s">
        <v>570</v>
      </c>
      <c r="E227" s="51"/>
      <c r="F227" s="51"/>
      <c r="G227" s="48"/>
      <c r="H227" s="583">
        <f t="shared" si="3"/>
        <v>0</v>
      </c>
      <c r="I227" s="522"/>
      <c r="J227" s="522"/>
    </row>
    <row r="228" spans="3:10" ht="277.8" hidden="1" outlineLevel="1" thickBot="1" x14ac:dyDescent="0.3">
      <c r="C228" s="530" t="s">
        <v>571</v>
      </c>
      <c r="D228" s="523" t="s">
        <v>572</v>
      </c>
      <c r="E228" s="51"/>
      <c r="F228" s="51"/>
      <c r="G228" s="48"/>
      <c r="H228" s="583">
        <f t="shared" si="3"/>
        <v>0</v>
      </c>
      <c r="I228" s="522"/>
      <c r="J228" s="522"/>
    </row>
    <row r="229" spans="3:10" ht="409.6" hidden="1" outlineLevel="1" thickBot="1" x14ac:dyDescent="0.3">
      <c r="C229" s="530" t="s">
        <v>573</v>
      </c>
      <c r="D229" s="523" t="s">
        <v>574</v>
      </c>
      <c r="E229" s="51"/>
      <c r="F229" s="51"/>
      <c r="G229" s="48"/>
      <c r="H229" s="583">
        <f t="shared" si="3"/>
        <v>0</v>
      </c>
      <c r="I229" s="522"/>
      <c r="J229" s="522"/>
    </row>
    <row r="230" spans="3:10" ht="409.6" hidden="1" outlineLevel="1" thickBot="1" x14ac:dyDescent="0.3">
      <c r="C230" s="530" t="s">
        <v>575</v>
      </c>
      <c r="D230" s="523" t="s">
        <v>576</v>
      </c>
      <c r="E230" s="51"/>
      <c r="F230" s="51"/>
      <c r="G230" s="48"/>
      <c r="H230" s="583">
        <f t="shared" si="3"/>
        <v>0</v>
      </c>
      <c r="I230" s="522"/>
      <c r="J230" s="522"/>
    </row>
    <row r="231" spans="3:10" ht="409.6" hidden="1" outlineLevel="1" thickBot="1" x14ac:dyDescent="0.3">
      <c r="C231" s="530" t="s">
        <v>577</v>
      </c>
      <c r="D231" s="523" t="s">
        <v>578</v>
      </c>
      <c r="E231" s="51"/>
      <c r="F231" s="51"/>
      <c r="G231" s="48"/>
      <c r="H231" s="583">
        <f t="shared" si="3"/>
        <v>0</v>
      </c>
      <c r="I231" s="522"/>
      <c r="J231" s="522"/>
    </row>
    <row r="232" spans="3:10" ht="409.6" hidden="1" outlineLevel="1" thickBot="1" x14ac:dyDescent="0.3">
      <c r="C232" s="530" t="s">
        <v>579</v>
      </c>
      <c r="D232" s="523" t="s">
        <v>580</v>
      </c>
      <c r="E232" s="51"/>
      <c r="F232" s="51"/>
      <c r="G232" s="48"/>
      <c r="H232" s="583">
        <f t="shared" si="3"/>
        <v>0</v>
      </c>
      <c r="I232" s="522"/>
      <c r="J232" s="522"/>
    </row>
    <row r="233" spans="3:10" ht="409.6" hidden="1" outlineLevel="1" thickBot="1" x14ac:dyDescent="0.3">
      <c r="C233" s="530" t="s">
        <v>581</v>
      </c>
      <c r="D233" s="523" t="s">
        <v>582</v>
      </c>
      <c r="E233" s="51"/>
      <c r="F233" s="51"/>
      <c r="G233" s="48"/>
      <c r="H233" s="583">
        <f t="shared" si="3"/>
        <v>0</v>
      </c>
      <c r="I233" s="522"/>
      <c r="J233" s="522"/>
    </row>
    <row r="234" spans="3:10" ht="317.39999999999998" hidden="1" outlineLevel="1" thickBot="1" x14ac:dyDescent="0.3">
      <c r="C234" s="530" t="s">
        <v>583</v>
      </c>
      <c r="D234" s="523" t="s">
        <v>584</v>
      </c>
      <c r="E234" s="51"/>
      <c r="F234" s="51"/>
      <c r="G234" s="48"/>
      <c r="H234" s="583">
        <f t="shared" si="3"/>
        <v>0</v>
      </c>
      <c r="I234" s="522"/>
      <c r="J234" s="522"/>
    </row>
    <row r="235" spans="3:10" ht="409.6" hidden="1" outlineLevel="1" thickBot="1" x14ac:dyDescent="0.3">
      <c r="C235" s="530" t="s">
        <v>585</v>
      </c>
      <c r="D235" s="523" t="s">
        <v>586</v>
      </c>
      <c r="E235" s="51"/>
      <c r="F235" s="51"/>
      <c r="G235" s="48"/>
      <c r="H235" s="583">
        <f t="shared" si="3"/>
        <v>0</v>
      </c>
      <c r="I235" s="522"/>
      <c r="J235" s="522"/>
    </row>
    <row r="236" spans="3:10" ht="291" hidden="1" outlineLevel="1" thickBot="1" x14ac:dyDescent="0.3">
      <c r="C236" s="530" t="s">
        <v>587</v>
      </c>
      <c r="D236" s="523" t="s">
        <v>588</v>
      </c>
      <c r="E236" s="51"/>
      <c r="F236" s="51"/>
      <c r="G236" s="48"/>
      <c r="H236" s="583">
        <f t="shared" si="3"/>
        <v>0</v>
      </c>
      <c r="I236" s="522"/>
      <c r="J236" s="522"/>
    </row>
    <row r="237" spans="3:10" ht="304.2" hidden="1" outlineLevel="1" thickBot="1" x14ac:dyDescent="0.3">
      <c r="C237" s="530" t="s">
        <v>589</v>
      </c>
      <c r="D237" s="523" t="s">
        <v>590</v>
      </c>
      <c r="E237" s="51"/>
      <c r="F237" s="51"/>
      <c r="G237" s="48"/>
      <c r="H237" s="583">
        <f t="shared" si="3"/>
        <v>0</v>
      </c>
      <c r="I237" s="522"/>
      <c r="J237" s="522"/>
    </row>
    <row r="238" spans="3:10" ht="291" hidden="1" outlineLevel="1" thickBot="1" x14ac:dyDescent="0.3">
      <c r="C238" s="530" t="s">
        <v>591</v>
      </c>
      <c r="D238" s="523" t="s">
        <v>592</v>
      </c>
      <c r="E238" s="51"/>
      <c r="F238" s="51"/>
      <c r="G238" s="48"/>
      <c r="H238" s="583">
        <f t="shared" si="3"/>
        <v>0</v>
      </c>
      <c r="I238" s="522"/>
      <c r="J238" s="522"/>
    </row>
    <row r="239" spans="3:10" ht="291" hidden="1" outlineLevel="1" thickBot="1" x14ac:dyDescent="0.3">
      <c r="C239" s="530" t="s">
        <v>593</v>
      </c>
      <c r="D239" s="523" t="s">
        <v>594</v>
      </c>
      <c r="E239" s="51"/>
      <c r="F239" s="51"/>
      <c r="G239" s="48"/>
      <c r="H239" s="583">
        <f t="shared" si="3"/>
        <v>0</v>
      </c>
      <c r="I239" s="522"/>
      <c r="J239" s="522"/>
    </row>
    <row r="240" spans="3:10" ht="304.2" hidden="1" outlineLevel="1" thickBot="1" x14ac:dyDescent="0.3">
      <c r="C240" s="530" t="s">
        <v>595</v>
      </c>
      <c r="D240" s="523" t="s">
        <v>596</v>
      </c>
      <c r="E240" s="51"/>
      <c r="F240" s="51"/>
      <c r="G240" s="48"/>
      <c r="H240" s="583">
        <f t="shared" si="3"/>
        <v>0</v>
      </c>
      <c r="I240" s="522"/>
      <c r="J240" s="522"/>
    </row>
    <row r="241" spans="1:10" ht="291" hidden="1" outlineLevel="1" thickBot="1" x14ac:dyDescent="0.3">
      <c r="C241" s="530" t="s">
        <v>597</v>
      </c>
      <c r="D241" s="523" t="s">
        <v>598</v>
      </c>
      <c r="E241" s="51"/>
      <c r="F241" s="51"/>
      <c r="G241" s="48"/>
      <c r="H241" s="583">
        <f t="shared" si="3"/>
        <v>0</v>
      </c>
      <c r="I241" s="522"/>
      <c r="J241" s="522"/>
    </row>
    <row r="242" spans="1:10" ht="317.39999999999998" hidden="1" outlineLevel="1" thickBot="1" x14ac:dyDescent="0.3">
      <c r="C242" s="530" t="s">
        <v>599</v>
      </c>
      <c r="D242" s="523" t="s">
        <v>600</v>
      </c>
      <c r="E242" s="51"/>
      <c r="F242" s="51"/>
      <c r="G242" s="48"/>
      <c r="H242" s="583">
        <f t="shared" si="3"/>
        <v>0</v>
      </c>
      <c r="I242" s="522"/>
      <c r="J242" s="522"/>
    </row>
    <row r="243" spans="1:10" ht="264.60000000000002" hidden="1" outlineLevel="1" thickBot="1" x14ac:dyDescent="0.3">
      <c r="C243" s="530" t="s">
        <v>601</v>
      </c>
      <c r="D243" s="523" t="s">
        <v>602</v>
      </c>
      <c r="E243" s="51"/>
      <c r="F243" s="51"/>
      <c r="G243" s="48"/>
      <c r="H243" s="583">
        <f t="shared" si="3"/>
        <v>0</v>
      </c>
      <c r="I243" s="522"/>
      <c r="J243" s="522"/>
    </row>
    <row r="244" spans="1:10" ht="291" hidden="1" outlineLevel="1" thickBot="1" x14ac:dyDescent="0.3">
      <c r="C244" s="530" t="s">
        <v>603</v>
      </c>
      <c r="D244" s="523" t="s">
        <v>604</v>
      </c>
      <c r="E244" s="51"/>
      <c r="F244" s="51"/>
      <c r="G244" s="48"/>
      <c r="H244" s="583">
        <f t="shared" si="3"/>
        <v>0</v>
      </c>
      <c r="I244" s="522"/>
      <c r="J244" s="522"/>
    </row>
    <row r="245" spans="1:10" ht="277.8" hidden="1" outlineLevel="1" thickBot="1" x14ac:dyDescent="0.3">
      <c r="C245" s="530" t="s">
        <v>605</v>
      </c>
      <c r="D245" s="523" t="s">
        <v>606</v>
      </c>
      <c r="E245" s="51"/>
      <c r="F245" s="51"/>
      <c r="G245" s="48"/>
      <c r="H245" s="583">
        <f t="shared" si="3"/>
        <v>0</v>
      </c>
      <c r="I245" s="522"/>
      <c r="J245" s="522"/>
    </row>
    <row r="246" spans="1:10" ht="277.8" hidden="1" outlineLevel="1" thickBot="1" x14ac:dyDescent="0.3">
      <c r="C246" s="530" t="s">
        <v>607</v>
      </c>
      <c r="D246" s="523" t="s">
        <v>608</v>
      </c>
      <c r="E246" s="51"/>
      <c r="F246" s="51"/>
      <c r="G246" s="48"/>
      <c r="H246" s="583">
        <f t="shared" si="3"/>
        <v>0</v>
      </c>
      <c r="I246" s="522"/>
      <c r="J246" s="522"/>
    </row>
    <row r="247" spans="1:10" ht="317.39999999999998" hidden="1" outlineLevel="1" thickBot="1" x14ac:dyDescent="0.3">
      <c r="C247" s="530" t="s">
        <v>609</v>
      </c>
      <c r="D247" s="523" t="s">
        <v>610</v>
      </c>
      <c r="E247" s="51"/>
      <c r="F247" s="51"/>
      <c r="G247" s="48"/>
      <c r="H247" s="583">
        <f t="shared" si="3"/>
        <v>0</v>
      </c>
      <c r="I247" s="522"/>
      <c r="J247" s="522"/>
    </row>
    <row r="248" spans="1:10" ht="317.39999999999998" hidden="1" outlineLevel="1" thickBot="1" x14ac:dyDescent="0.3">
      <c r="C248" s="530" t="s">
        <v>611</v>
      </c>
      <c r="D248" s="523" t="s">
        <v>612</v>
      </c>
      <c r="E248" s="51"/>
      <c r="F248" s="51"/>
      <c r="G248" s="48"/>
      <c r="H248" s="583">
        <f t="shared" si="3"/>
        <v>0</v>
      </c>
      <c r="I248" s="522"/>
      <c r="J248" s="522"/>
    </row>
    <row r="249" spans="1:10" ht="317.39999999999998" hidden="1" outlineLevel="1" thickBot="1" x14ac:dyDescent="0.3">
      <c r="C249" s="530" t="s">
        <v>613</v>
      </c>
      <c r="D249" s="523" t="s">
        <v>614</v>
      </c>
      <c r="E249" s="51"/>
      <c r="F249" s="51"/>
      <c r="G249" s="48"/>
      <c r="H249" s="583">
        <f t="shared" si="3"/>
        <v>0</v>
      </c>
      <c r="I249" s="522"/>
      <c r="J249" s="522"/>
    </row>
    <row r="250" spans="1:10" ht="409.6" hidden="1" collapsed="1" thickBot="1" x14ac:dyDescent="0.3">
      <c r="A250" s="494">
        <v>6</v>
      </c>
      <c r="B250" s="494" t="s">
        <v>438</v>
      </c>
      <c r="C250" s="509" t="s">
        <v>615</v>
      </c>
      <c r="D250" s="531" t="s">
        <v>616</v>
      </c>
      <c r="E250" s="69"/>
      <c r="F250" s="69"/>
      <c r="G250" s="57"/>
      <c r="H250" s="583">
        <f t="shared" si="3"/>
        <v>0</v>
      </c>
      <c r="I250" s="522"/>
      <c r="J250" s="522"/>
    </row>
    <row r="251" spans="1:10" ht="14.4" hidden="1" thickBot="1" x14ac:dyDescent="0.3">
      <c r="A251" s="494">
        <v>6</v>
      </c>
      <c r="B251" s="494" t="s">
        <v>438</v>
      </c>
      <c r="C251" s="509" t="s">
        <v>618</v>
      </c>
      <c r="D251" s="521" t="s">
        <v>619</v>
      </c>
      <c r="E251" s="51"/>
      <c r="F251" s="51"/>
      <c r="G251" s="57"/>
      <c r="H251" s="583">
        <f t="shared" si="3"/>
        <v>0</v>
      </c>
      <c r="I251" s="522"/>
      <c r="J251" s="522"/>
    </row>
    <row r="252" spans="1:10" ht="14.4" hidden="1" thickBot="1" x14ac:dyDescent="0.3">
      <c r="A252" s="494">
        <v>6</v>
      </c>
      <c r="B252" s="494" t="s">
        <v>438</v>
      </c>
      <c r="C252" s="509" t="s">
        <v>620</v>
      </c>
      <c r="D252" s="521" t="s">
        <v>621</v>
      </c>
      <c r="E252" s="51"/>
      <c r="F252" s="51"/>
      <c r="G252" s="57"/>
      <c r="H252" s="583">
        <f t="shared" si="3"/>
        <v>0</v>
      </c>
      <c r="I252" s="522"/>
      <c r="J252" s="522"/>
    </row>
    <row r="253" spans="1:10" ht="14.4" hidden="1" thickBot="1" x14ac:dyDescent="0.3">
      <c r="A253" s="494">
        <v>6</v>
      </c>
      <c r="B253" s="494" t="s">
        <v>438</v>
      </c>
      <c r="C253" s="509" t="s">
        <v>622</v>
      </c>
      <c r="D253" s="521" t="s">
        <v>623</v>
      </c>
      <c r="E253" s="51"/>
      <c r="F253" s="51"/>
      <c r="G253" s="57"/>
      <c r="H253" s="583">
        <f t="shared" si="3"/>
        <v>0</v>
      </c>
      <c r="I253" s="522"/>
      <c r="J253" s="522"/>
    </row>
    <row r="254" spans="1:10" ht="14.4" hidden="1" thickBot="1" x14ac:dyDescent="0.3">
      <c r="A254" s="494">
        <v>6</v>
      </c>
      <c r="B254" s="494" t="s">
        <v>438</v>
      </c>
      <c r="C254" s="509" t="s">
        <v>624</v>
      </c>
      <c r="D254" s="521" t="s">
        <v>625</v>
      </c>
      <c r="E254" s="51"/>
      <c r="F254" s="51"/>
      <c r="G254" s="57"/>
      <c r="H254" s="583">
        <f t="shared" si="3"/>
        <v>0</v>
      </c>
      <c r="I254" s="522"/>
      <c r="J254" s="522"/>
    </row>
    <row r="255" spans="1:10" ht="14.4" hidden="1" thickBot="1" x14ac:dyDescent="0.3">
      <c r="A255" s="494">
        <v>6</v>
      </c>
      <c r="B255" s="494" t="s">
        <v>626</v>
      </c>
      <c r="C255" s="509" t="s">
        <v>627</v>
      </c>
      <c r="D255" s="521" t="s">
        <v>628</v>
      </c>
      <c r="E255" s="51"/>
      <c r="F255" s="51"/>
      <c r="G255" s="57"/>
      <c r="H255" s="583">
        <f t="shared" si="3"/>
        <v>0</v>
      </c>
      <c r="I255" s="522"/>
      <c r="J255" s="522"/>
    </row>
    <row r="256" spans="1:10" ht="14.4" hidden="1" thickBot="1" x14ac:dyDescent="0.3">
      <c r="A256" s="494">
        <v>6</v>
      </c>
      <c r="B256" s="494" t="s">
        <v>626</v>
      </c>
      <c r="C256" s="509" t="s">
        <v>629</v>
      </c>
      <c r="D256" s="521" t="s">
        <v>630</v>
      </c>
      <c r="E256" s="51"/>
      <c r="F256" s="51"/>
      <c r="G256" s="48"/>
      <c r="H256" s="583">
        <f t="shared" si="3"/>
        <v>0</v>
      </c>
      <c r="I256" s="332"/>
      <c r="J256" s="332"/>
    </row>
    <row r="257" spans="1:10" ht="14.4" hidden="1" thickBot="1" x14ac:dyDescent="0.3">
      <c r="A257" s="494">
        <v>6</v>
      </c>
      <c r="B257" s="494" t="s">
        <v>626</v>
      </c>
      <c r="C257" s="509" t="s">
        <v>632</v>
      </c>
      <c r="D257" s="521" t="s">
        <v>633</v>
      </c>
      <c r="E257" s="51"/>
      <c r="F257" s="51"/>
      <c r="G257" s="48"/>
      <c r="H257" s="583">
        <f t="shared" si="3"/>
        <v>0</v>
      </c>
      <c r="I257" s="522"/>
      <c r="J257" s="522"/>
    </row>
    <row r="258" spans="1:10" ht="30" hidden="1" customHeight="1" x14ac:dyDescent="0.25">
      <c r="A258" s="494">
        <v>6</v>
      </c>
      <c r="B258" s="494" t="s">
        <v>626</v>
      </c>
      <c r="C258" s="509" t="s">
        <v>634</v>
      </c>
      <c r="D258" s="523" t="s">
        <v>635</v>
      </c>
      <c r="E258" s="51"/>
      <c r="F258" s="51">
        <v>2250000</v>
      </c>
      <c r="G258" s="48">
        <v>1850000</v>
      </c>
      <c r="H258" s="38">
        <f t="shared" si="3"/>
        <v>4100000</v>
      </c>
      <c r="I258" s="592" t="s">
        <v>1303</v>
      </c>
      <c r="J258" s="522"/>
    </row>
    <row r="259" spans="1:10" ht="14.4" hidden="1" thickBot="1" x14ac:dyDescent="0.3">
      <c r="A259" s="494">
        <v>6</v>
      </c>
      <c r="B259" s="494" t="s">
        <v>637</v>
      </c>
      <c r="C259" s="509" t="s">
        <v>638</v>
      </c>
      <c r="D259" s="521" t="s">
        <v>639</v>
      </c>
      <c r="E259" s="51"/>
      <c r="F259" s="51"/>
      <c r="G259" s="48">
        <v>11900000</v>
      </c>
      <c r="H259" s="38">
        <f t="shared" si="3"/>
        <v>11900000</v>
      </c>
      <c r="I259" s="592"/>
      <c r="J259" s="522"/>
    </row>
    <row r="260" spans="1:10" ht="14.4" hidden="1" thickBot="1" x14ac:dyDescent="0.3">
      <c r="A260" s="494">
        <v>6</v>
      </c>
      <c r="B260" s="494" t="s">
        <v>637</v>
      </c>
      <c r="C260" s="509"/>
      <c r="D260" s="521" t="s">
        <v>640</v>
      </c>
      <c r="E260" s="51"/>
      <c r="F260" s="51"/>
      <c r="G260" s="48"/>
      <c r="H260" s="583">
        <f t="shared" si="3"/>
        <v>0</v>
      </c>
      <c r="I260" s="522"/>
      <c r="J260" s="522"/>
    </row>
    <row r="261" spans="1:10" ht="14.4" hidden="1" thickBot="1" x14ac:dyDescent="0.3">
      <c r="A261" s="494">
        <v>6</v>
      </c>
      <c r="B261" s="494" t="s">
        <v>637</v>
      </c>
      <c r="C261" s="509" t="s">
        <v>641</v>
      </c>
      <c r="D261" s="521" t="s">
        <v>642</v>
      </c>
      <c r="E261" s="51"/>
      <c r="F261" s="51"/>
      <c r="G261" s="48"/>
      <c r="H261" s="583">
        <f t="shared" si="3"/>
        <v>0</v>
      </c>
      <c r="I261" s="522"/>
      <c r="J261" s="522"/>
    </row>
    <row r="262" spans="1:10" ht="14.4" hidden="1" thickBot="1" x14ac:dyDescent="0.3">
      <c r="A262" s="494">
        <v>6</v>
      </c>
      <c r="B262" s="494" t="s">
        <v>637</v>
      </c>
      <c r="C262" s="509" t="s">
        <v>643</v>
      </c>
      <c r="D262" s="521" t="s">
        <v>644</v>
      </c>
      <c r="E262" s="51"/>
      <c r="F262" s="51"/>
      <c r="G262" s="48"/>
      <c r="H262" s="583">
        <f t="shared" si="3"/>
        <v>0</v>
      </c>
      <c r="I262" s="522"/>
      <c r="J262" s="522"/>
    </row>
    <row r="263" spans="1:10" ht="14.4" hidden="1" thickBot="1" x14ac:dyDescent="0.3">
      <c r="A263" s="494">
        <v>6</v>
      </c>
      <c r="B263" s="494" t="s">
        <v>637</v>
      </c>
      <c r="C263" s="509" t="s">
        <v>645</v>
      </c>
      <c r="D263" s="521" t="s">
        <v>646</v>
      </c>
      <c r="E263" s="51"/>
      <c r="F263" s="51"/>
      <c r="G263" s="48"/>
      <c r="H263" s="583">
        <f t="shared" ref="H263:H312" si="4">+E263+F263+G263</f>
        <v>0</v>
      </c>
      <c r="I263" s="522"/>
      <c r="J263" s="522"/>
    </row>
    <row r="264" spans="1:10" ht="14.4" hidden="1" thickBot="1" x14ac:dyDescent="0.3">
      <c r="A264" s="494">
        <v>6</v>
      </c>
      <c r="B264" s="494" t="s">
        <v>637</v>
      </c>
      <c r="C264" s="509" t="s">
        <v>647</v>
      </c>
      <c r="D264" s="521" t="s">
        <v>648</v>
      </c>
      <c r="E264" s="51"/>
      <c r="F264" s="51"/>
      <c r="G264" s="48">
        <v>7000000</v>
      </c>
      <c r="H264" s="38">
        <f t="shared" si="4"/>
        <v>7000000</v>
      </c>
      <c r="I264" s="144" t="s">
        <v>1304</v>
      </c>
      <c r="J264" s="144"/>
    </row>
    <row r="265" spans="1:10" ht="14.4" hidden="1" thickBot="1" x14ac:dyDescent="0.3">
      <c r="A265" s="494">
        <v>6</v>
      </c>
      <c r="B265" s="494" t="s">
        <v>650</v>
      </c>
      <c r="C265" s="528" t="s">
        <v>651</v>
      </c>
      <c r="D265" s="534" t="s">
        <v>652</v>
      </c>
      <c r="E265" s="51"/>
      <c r="F265" s="51"/>
      <c r="G265" s="57"/>
      <c r="H265" s="583"/>
      <c r="I265" s="522"/>
      <c r="J265" s="522"/>
    </row>
    <row r="266" spans="1:10" ht="14.4" hidden="1" outlineLevel="1" thickBot="1" x14ac:dyDescent="0.3">
      <c r="C266" s="530" t="s">
        <v>653</v>
      </c>
      <c r="D266" s="521" t="s">
        <v>654</v>
      </c>
      <c r="E266" s="51"/>
      <c r="F266" s="51"/>
      <c r="G266" s="57"/>
      <c r="H266" s="583">
        <f t="shared" si="4"/>
        <v>0</v>
      </c>
      <c r="I266" s="522"/>
      <c r="J266" s="522"/>
    </row>
    <row r="267" spans="1:10" ht="14.4" hidden="1" outlineLevel="1" thickBot="1" x14ac:dyDescent="0.3">
      <c r="C267" s="530" t="s">
        <v>655</v>
      </c>
      <c r="D267" s="521" t="s">
        <v>656</v>
      </c>
      <c r="E267" s="51"/>
      <c r="F267" s="51"/>
      <c r="G267" s="57"/>
      <c r="H267" s="583">
        <f t="shared" si="4"/>
        <v>0</v>
      </c>
      <c r="I267" s="522"/>
      <c r="J267" s="522"/>
    </row>
    <row r="268" spans="1:10" ht="14.4" hidden="1" outlineLevel="1" thickBot="1" x14ac:dyDescent="0.3">
      <c r="C268" s="530" t="s">
        <v>657</v>
      </c>
      <c r="D268" s="521" t="s">
        <v>658</v>
      </c>
      <c r="E268" s="51"/>
      <c r="F268" s="51"/>
      <c r="G268" s="57"/>
      <c r="H268" s="583">
        <f t="shared" si="4"/>
        <v>0</v>
      </c>
      <c r="I268" s="522"/>
      <c r="J268" s="522"/>
    </row>
    <row r="269" spans="1:10" ht="14.4" hidden="1" collapsed="1" thickBot="1" x14ac:dyDescent="0.3">
      <c r="A269" s="494">
        <v>6</v>
      </c>
      <c r="B269" s="494" t="s">
        <v>650</v>
      </c>
      <c r="C269" s="528" t="s">
        <v>659</v>
      </c>
      <c r="D269" s="534" t="s">
        <v>660</v>
      </c>
      <c r="E269" s="51"/>
      <c r="F269" s="51"/>
      <c r="G269" s="57"/>
      <c r="H269" s="583"/>
      <c r="I269" s="522"/>
      <c r="J269" s="522"/>
    </row>
    <row r="270" spans="1:10" ht="14.4" hidden="1" outlineLevel="1" thickBot="1" x14ac:dyDescent="0.3">
      <c r="C270" s="530" t="s">
        <v>661</v>
      </c>
      <c r="D270" s="521" t="s">
        <v>662</v>
      </c>
      <c r="E270" s="51"/>
      <c r="F270" s="51"/>
      <c r="G270" s="57"/>
      <c r="H270" s="583">
        <f t="shared" si="4"/>
        <v>0</v>
      </c>
      <c r="I270" s="522"/>
      <c r="J270" s="522"/>
    </row>
    <row r="271" spans="1:10" ht="14.4" hidden="1" outlineLevel="1" thickBot="1" x14ac:dyDescent="0.3">
      <c r="C271" s="530" t="s">
        <v>663</v>
      </c>
      <c r="D271" s="521" t="s">
        <v>664</v>
      </c>
      <c r="E271" s="51"/>
      <c r="F271" s="51"/>
      <c r="G271" s="57"/>
      <c r="H271" s="583">
        <f t="shared" si="4"/>
        <v>0</v>
      </c>
      <c r="I271" s="522"/>
      <c r="J271" s="522"/>
    </row>
    <row r="272" spans="1:10" ht="14.4" hidden="1" outlineLevel="1" thickBot="1" x14ac:dyDescent="0.3">
      <c r="C272" s="530" t="s">
        <v>665</v>
      </c>
      <c r="D272" s="521" t="s">
        <v>666</v>
      </c>
      <c r="E272" s="51"/>
      <c r="F272" s="51"/>
      <c r="G272" s="57"/>
      <c r="H272" s="583">
        <f t="shared" si="4"/>
        <v>0</v>
      </c>
      <c r="I272" s="522"/>
      <c r="J272" s="522"/>
    </row>
    <row r="273" spans="1:10" ht="14.4" hidden="1" outlineLevel="1" thickBot="1" x14ac:dyDescent="0.3">
      <c r="C273" s="530" t="s">
        <v>668</v>
      </c>
      <c r="D273" s="521" t="s">
        <v>666</v>
      </c>
      <c r="E273" s="51"/>
      <c r="F273" s="51"/>
      <c r="G273" s="57"/>
      <c r="H273" s="583">
        <f t="shared" si="4"/>
        <v>0</v>
      </c>
      <c r="I273" s="522"/>
      <c r="J273" s="522"/>
    </row>
    <row r="274" spans="1:10" ht="14.4" hidden="1" outlineLevel="1" thickBot="1" x14ac:dyDescent="0.3">
      <c r="C274" s="530" t="s">
        <v>670</v>
      </c>
      <c r="D274" s="521" t="s">
        <v>671</v>
      </c>
      <c r="E274" s="51"/>
      <c r="F274" s="51"/>
      <c r="G274" s="57"/>
      <c r="H274" s="583">
        <f t="shared" si="4"/>
        <v>0</v>
      </c>
      <c r="I274" s="522"/>
      <c r="J274" s="522"/>
    </row>
    <row r="275" spans="1:10" ht="14.4" hidden="1" outlineLevel="1" thickBot="1" x14ac:dyDescent="0.3">
      <c r="A275" s="494">
        <v>6</v>
      </c>
      <c r="B275" s="494" t="s">
        <v>650</v>
      </c>
      <c r="C275" s="530" t="s">
        <v>673</v>
      </c>
      <c r="D275" s="521" t="s">
        <v>674</v>
      </c>
      <c r="E275" s="51"/>
      <c r="F275" s="51"/>
      <c r="G275" s="57"/>
      <c r="H275" s="583">
        <f t="shared" si="4"/>
        <v>0</v>
      </c>
      <c r="I275" s="522"/>
      <c r="J275" s="522"/>
    </row>
    <row r="276" spans="1:10" ht="15" hidden="1" outlineLevel="1" thickBot="1" x14ac:dyDescent="0.3">
      <c r="A276" s="494">
        <v>6</v>
      </c>
      <c r="B276" s="494" t="s">
        <v>650</v>
      </c>
      <c r="C276" s="530" t="s">
        <v>675</v>
      </c>
      <c r="D276" s="521" t="s">
        <v>676</v>
      </c>
      <c r="E276" s="69"/>
      <c r="F276" s="69"/>
      <c r="G276" s="57"/>
      <c r="H276" s="583">
        <f t="shared" si="4"/>
        <v>0</v>
      </c>
      <c r="I276" s="522"/>
      <c r="J276" s="522"/>
    </row>
    <row r="277" spans="1:10" ht="14.4" hidden="1" collapsed="1" thickBot="1" x14ac:dyDescent="0.3">
      <c r="A277" s="494">
        <v>6</v>
      </c>
      <c r="B277" s="494" t="s">
        <v>650</v>
      </c>
      <c r="C277" s="509" t="s">
        <v>677</v>
      </c>
      <c r="D277" s="521" t="s">
        <v>678</v>
      </c>
      <c r="E277" s="51"/>
      <c r="F277" s="51"/>
      <c r="G277" s="57"/>
      <c r="H277" s="583">
        <f t="shared" si="4"/>
        <v>0</v>
      </c>
      <c r="I277" s="522"/>
      <c r="J277" s="522"/>
    </row>
    <row r="278" spans="1:10" ht="14.4" hidden="1" thickBot="1" x14ac:dyDescent="0.3">
      <c r="A278" s="494">
        <v>6</v>
      </c>
      <c r="B278" s="494" t="s">
        <v>650</v>
      </c>
      <c r="C278" s="528" t="s">
        <v>679</v>
      </c>
      <c r="D278" s="534" t="s">
        <v>680</v>
      </c>
      <c r="E278" s="51"/>
      <c r="F278" s="51"/>
      <c r="G278" s="57"/>
      <c r="H278" s="583"/>
      <c r="I278" s="522"/>
      <c r="J278" s="522"/>
    </row>
    <row r="279" spans="1:10" ht="14.4" hidden="1" outlineLevel="1" thickBot="1" x14ac:dyDescent="0.3">
      <c r="C279" s="530" t="s">
        <v>681</v>
      </c>
      <c r="D279" s="521" t="s">
        <v>682</v>
      </c>
      <c r="E279" s="51"/>
      <c r="F279" s="51"/>
      <c r="G279" s="57"/>
      <c r="H279" s="583">
        <f t="shared" si="4"/>
        <v>0</v>
      </c>
      <c r="I279" s="522"/>
      <c r="J279" s="522"/>
    </row>
    <row r="280" spans="1:10" ht="14.4" hidden="1" outlineLevel="1" thickBot="1" x14ac:dyDescent="0.3">
      <c r="C280" s="530" t="s">
        <v>683</v>
      </c>
      <c r="D280" s="521" t="s">
        <v>684</v>
      </c>
      <c r="E280" s="51"/>
      <c r="F280" s="51"/>
      <c r="G280" s="57"/>
      <c r="H280" s="583">
        <f t="shared" si="4"/>
        <v>0</v>
      </c>
      <c r="I280" s="522"/>
      <c r="J280" s="522"/>
    </row>
    <row r="281" spans="1:10" ht="14.4" hidden="1" outlineLevel="1" thickBot="1" x14ac:dyDescent="0.3">
      <c r="C281" s="530" t="s">
        <v>685</v>
      </c>
      <c r="D281" s="521" t="s">
        <v>686</v>
      </c>
      <c r="E281" s="51"/>
      <c r="F281" s="51"/>
      <c r="G281" s="57"/>
      <c r="H281" s="583">
        <f t="shared" si="4"/>
        <v>0</v>
      </c>
      <c r="I281" s="522"/>
      <c r="J281" s="522"/>
    </row>
    <row r="282" spans="1:10" ht="14.4" hidden="1" collapsed="1" thickBot="1" x14ac:dyDescent="0.3">
      <c r="A282" s="494">
        <v>6</v>
      </c>
      <c r="B282" s="494" t="s">
        <v>687</v>
      </c>
      <c r="C282" s="509" t="s">
        <v>688</v>
      </c>
      <c r="D282" s="521" t="s">
        <v>689</v>
      </c>
      <c r="E282" s="51"/>
      <c r="F282" s="51"/>
      <c r="G282" s="57"/>
      <c r="H282" s="583">
        <f t="shared" si="4"/>
        <v>0</v>
      </c>
      <c r="I282" s="522"/>
      <c r="J282" s="522"/>
    </row>
    <row r="283" spans="1:10" ht="14.4" hidden="1" thickBot="1" x14ac:dyDescent="0.3">
      <c r="A283" s="494">
        <v>6</v>
      </c>
      <c r="B283" s="494" t="s">
        <v>690</v>
      </c>
      <c r="C283" s="509" t="s">
        <v>691</v>
      </c>
      <c r="D283" s="521" t="s">
        <v>692</v>
      </c>
      <c r="E283" s="51"/>
      <c r="F283" s="51"/>
      <c r="G283" s="48"/>
      <c r="H283" s="583">
        <f t="shared" si="4"/>
        <v>0</v>
      </c>
      <c r="I283" s="522"/>
      <c r="J283" s="522"/>
    </row>
    <row r="284" spans="1:10" ht="34.799999999999997" hidden="1" thickBot="1" x14ac:dyDescent="0.3">
      <c r="A284" s="494">
        <v>6</v>
      </c>
      <c r="B284" s="494" t="s">
        <v>690</v>
      </c>
      <c r="C284" s="509" t="s">
        <v>691</v>
      </c>
      <c r="D284" s="521" t="s">
        <v>692</v>
      </c>
      <c r="E284" s="51"/>
      <c r="F284" s="51"/>
      <c r="G284" s="48">
        <v>5000000</v>
      </c>
      <c r="H284" s="38">
        <f t="shared" si="4"/>
        <v>5000000</v>
      </c>
      <c r="I284" s="588" t="s">
        <v>1305</v>
      </c>
      <c r="J284" s="589"/>
    </row>
    <row r="285" spans="1:10" ht="14.4" hidden="1" thickBot="1" x14ac:dyDescent="0.3">
      <c r="A285" s="494">
        <v>6</v>
      </c>
      <c r="B285" s="494" t="s">
        <v>690</v>
      </c>
      <c r="C285" s="509" t="s">
        <v>695</v>
      </c>
      <c r="D285" s="521" t="s">
        <v>696</v>
      </c>
      <c r="E285" s="51"/>
      <c r="F285" s="51"/>
      <c r="G285" s="57"/>
      <c r="H285" s="583">
        <f t="shared" si="4"/>
        <v>0</v>
      </c>
      <c r="I285" s="522"/>
      <c r="J285" s="522"/>
    </row>
    <row r="286" spans="1:10" ht="409.6" hidden="1" thickBot="1" x14ac:dyDescent="0.3">
      <c r="A286" s="494">
        <v>6</v>
      </c>
      <c r="B286" s="494" t="s">
        <v>697</v>
      </c>
      <c r="C286" s="509" t="s">
        <v>698</v>
      </c>
      <c r="D286" s="536" t="s">
        <v>699</v>
      </c>
      <c r="E286" s="51"/>
      <c r="F286" s="51"/>
      <c r="G286" s="48"/>
      <c r="H286" s="583">
        <f t="shared" si="4"/>
        <v>0</v>
      </c>
      <c r="I286" s="522"/>
      <c r="J286" s="522"/>
    </row>
    <row r="287" spans="1:10" ht="14.4" hidden="1" thickBot="1" x14ac:dyDescent="0.3">
      <c r="A287" s="494">
        <v>6</v>
      </c>
      <c r="B287" s="494" t="s">
        <v>697</v>
      </c>
      <c r="C287" s="509" t="s">
        <v>700</v>
      </c>
      <c r="D287" s="508" t="s">
        <v>701</v>
      </c>
      <c r="E287" s="51"/>
      <c r="F287" s="51"/>
      <c r="G287" s="57"/>
      <c r="H287" s="583">
        <f t="shared" si="4"/>
        <v>0</v>
      </c>
      <c r="I287" s="522"/>
      <c r="J287" s="522"/>
    </row>
    <row r="288" spans="1:10" ht="14.4" hidden="1" thickBot="1" x14ac:dyDescent="0.3">
      <c r="A288" s="494">
        <v>6</v>
      </c>
      <c r="B288" s="494" t="s">
        <v>697</v>
      </c>
      <c r="C288" s="509" t="s">
        <v>703</v>
      </c>
      <c r="D288" s="508" t="s">
        <v>701</v>
      </c>
      <c r="E288" s="51"/>
      <c r="F288" s="51"/>
      <c r="G288" s="57"/>
      <c r="H288" s="583">
        <f t="shared" si="4"/>
        <v>0</v>
      </c>
      <c r="I288" s="39"/>
      <c r="J288" s="39"/>
    </row>
    <row r="289" spans="1:10" ht="14.4" hidden="1" thickBot="1" x14ac:dyDescent="0.3">
      <c r="A289" s="494">
        <v>6</v>
      </c>
      <c r="B289" s="494" t="s">
        <v>697</v>
      </c>
      <c r="C289" s="509" t="s">
        <v>704</v>
      </c>
      <c r="D289" s="508" t="s">
        <v>701</v>
      </c>
      <c r="E289" s="51"/>
      <c r="F289" s="51"/>
      <c r="G289" s="57"/>
      <c r="H289" s="583">
        <f t="shared" si="4"/>
        <v>0</v>
      </c>
      <c r="I289" s="39"/>
      <c r="J289" s="39"/>
    </row>
    <row r="290" spans="1:10" ht="14.4" hidden="1" thickBot="1" x14ac:dyDescent="0.3">
      <c r="A290" s="494">
        <v>6</v>
      </c>
      <c r="B290" s="494" t="s">
        <v>697</v>
      </c>
      <c r="C290" s="509" t="s">
        <v>706</v>
      </c>
      <c r="D290" s="508" t="s">
        <v>701</v>
      </c>
      <c r="E290" s="51"/>
      <c r="F290" s="51"/>
      <c r="G290" s="57"/>
      <c r="H290" s="583">
        <f t="shared" si="4"/>
        <v>0</v>
      </c>
      <c r="I290" s="39"/>
      <c r="J290" s="39"/>
    </row>
    <row r="291" spans="1:10" ht="14.4" hidden="1" thickBot="1" x14ac:dyDescent="0.3">
      <c r="A291" s="494">
        <v>6</v>
      </c>
      <c r="B291" s="494" t="s">
        <v>697</v>
      </c>
      <c r="C291" s="509" t="s">
        <v>707</v>
      </c>
      <c r="D291" s="508" t="s">
        <v>701</v>
      </c>
      <c r="E291" s="51"/>
      <c r="F291" s="51"/>
      <c r="G291" s="57"/>
      <c r="H291" s="583">
        <f t="shared" si="4"/>
        <v>0</v>
      </c>
      <c r="I291" s="39"/>
      <c r="J291" s="39"/>
    </row>
    <row r="292" spans="1:10" ht="14.4" hidden="1" thickBot="1" x14ac:dyDescent="0.3">
      <c r="A292" s="494">
        <v>7</v>
      </c>
      <c r="B292" s="494" t="s">
        <v>708</v>
      </c>
      <c r="C292" s="537" t="s">
        <v>709</v>
      </c>
      <c r="D292" s="508" t="s">
        <v>710</v>
      </c>
      <c r="E292" s="51"/>
      <c r="F292" s="51"/>
      <c r="G292" s="57"/>
      <c r="H292" s="583">
        <f t="shared" si="4"/>
        <v>0</v>
      </c>
      <c r="I292" s="39"/>
      <c r="J292" s="39"/>
    </row>
    <row r="293" spans="1:10" ht="14.4" hidden="1" thickBot="1" x14ac:dyDescent="0.3">
      <c r="A293" s="494">
        <v>7</v>
      </c>
      <c r="B293" s="494" t="s">
        <v>708</v>
      </c>
      <c r="C293" s="537" t="s">
        <v>711</v>
      </c>
      <c r="D293" s="508" t="s">
        <v>712</v>
      </c>
      <c r="E293" s="47"/>
      <c r="F293" s="47"/>
      <c r="G293" s="48"/>
      <c r="H293" s="583">
        <f t="shared" si="4"/>
        <v>0</v>
      </c>
      <c r="I293" s="39"/>
      <c r="J293" s="39"/>
    </row>
    <row r="294" spans="1:10" ht="14.4" hidden="1" thickBot="1" x14ac:dyDescent="0.3">
      <c r="A294" s="494">
        <v>7</v>
      </c>
      <c r="B294" s="494" t="s">
        <v>708</v>
      </c>
      <c r="C294" s="537" t="s">
        <v>713</v>
      </c>
      <c r="D294" s="508" t="s">
        <v>714</v>
      </c>
      <c r="E294" s="47"/>
      <c r="F294" s="47"/>
      <c r="G294" s="48"/>
      <c r="H294" s="583">
        <f t="shared" si="4"/>
        <v>0</v>
      </c>
      <c r="I294" s="39"/>
      <c r="J294" s="39"/>
    </row>
    <row r="295" spans="1:10" ht="14.4" hidden="1" thickBot="1" x14ac:dyDescent="0.3">
      <c r="A295" s="494">
        <v>7</v>
      </c>
      <c r="B295" s="494" t="s">
        <v>715</v>
      </c>
      <c r="C295" s="537" t="s">
        <v>716</v>
      </c>
      <c r="D295" s="508" t="s">
        <v>717</v>
      </c>
      <c r="E295" s="47"/>
      <c r="F295" s="47"/>
      <c r="G295" s="48"/>
      <c r="H295" s="583">
        <f t="shared" si="4"/>
        <v>0</v>
      </c>
      <c r="I295" s="39"/>
      <c r="J295" s="39"/>
    </row>
    <row r="296" spans="1:10" ht="14.4" hidden="1" thickBot="1" x14ac:dyDescent="0.3">
      <c r="A296" s="494">
        <v>7</v>
      </c>
      <c r="B296" s="494" t="s">
        <v>718</v>
      </c>
      <c r="C296" s="537" t="s">
        <v>719</v>
      </c>
      <c r="D296" s="508" t="s">
        <v>720</v>
      </c>
      <c r="E296" s="47"/>
      <c r="F296" s="47"/>
      <c r="G296" s="48"/>
      <c r="H296" s="583">
        <f t="shared" si="4"/>
        <v>0</v>
      </c>
      <c r="I296" s="39"/>
      <c r="J296" s="39"/>
    </row>
    <row r="297" spans="1:10" ht="14.4" hidden="1" thickBot="1" x14ac:dyDescent="0.3">
      <c r="A297" s="494">
        <v>7</v>
      </c>
      <c r="B297" s="494" t="s">
        <v>718</v>
      </c>
      <c r="C297" s="537" t="s">
        <v>721</v>
      </c>
      <c r="D297" s="508" t="s">
        <v>722</v>
      </c>
      <c r="E297" s="47"/>
      <c r="F297" s="47"/>
      <c r="G297" s="48"/>
      <c r="H297" s="583">
        <f t="shared" si="4"/>
        <v>0</v>
      </c>
      <c r="I297" s="39"/>
      <c r="J297" s="39"/>
    </row>
    <row r="298" spans="1:10" ht="14.4" hidden="1" thickBot="1" x14ac:dyDescent="0.3">
      <c r="A298" s="494">
        <v>8</v>
      </c>
      <c r="B298" s="494" t="s">
        <v>723</v>
      </c>
      <c r="C298" s="537" t="s">
        <v>724</v>
      </c>
      <c r="D298" s="508" t="s">
        <v>725</v>
      </c>
      <c r="E298" s="47"/>
      <c r="F298" s="47"/>
      <c r="G298" s="48"/>
      <c r="H298" s="583">
        <f t="shared" si="4"/>
        <v>0</v>
      </c>
      <c r="I298" s="39"/>
      <c r="J298" s="39"/>
    </row>
    <row r="299" spans="1:10" ht="14.4" hidden="1" thickBot="1" x14ac:dyDescent="0.3">
      <c r="A299" s="494">
        <v>8</v>
      </c>
      <c r="B299" s="494" t="s">
        <v>723</v>
      </c>
      <c r="C299" s="537" t="s">
        <v>726</v>
      </c>
      <c r="D299" s="508" t="s">
        <v>727</v>
      </c>
      <c r="E299" s="47"/>
      <c r="F299" s="47"/>
      <c r="G299" s="48"/>
      <c r="H299" s="583">
        <f t="shared" si="4"/>
        <v>0</v>
      </c>
      <c r="I299" s="39"/>
      <c r="J299" s="39"/>
    </row>
    <row r="300" spans="1:10" ht="14.4" hidden="1" thickBot="1" x14ac:dyDescent="0.3">
      <c r="A300" s="494">
        <v>8</v>
      </c>
      <c r="B300" s="494" t="s">
        <v>723</v>
      </c>
      <c r="C300" s="537" t="s">
        <v>728</v>
      </c>
      <c r="D300" s="508" t="s">
        <v>729</v>
      </c>
      <c r="E300" s="47"/>
      <c r="F300" s="47"/>
      <c r="G300" s="48"/>
      <c r="H300" s="583">
        <f t="shared" si="4"/>
        <v>0</v>
      </c>
      <c r="I300" s="39"/>
      <c r="J300" s="39"/>
    </row>
    <row r="301" spans="1:10" ht="14.4" hidden="1" thickBot="1" x14ac:dyDescent="0.3">
      <c r="A301" s="494">
        <v>8</v>
      </c>
      <c r="B301" s="494" t="s">
        <v>723</v>
      </c>
      <c r="C301" s="537" t="s">
        <v>730</v>
      </c>
      <c r="D301" s="508" t="s">
        <v>731</v>
      </c>
      <c r="E301" s="47"/>
      <c r="F301" s="47"/>
      <c r="G301" s="48"/>
      <c r="H301" s="583">
        <f t="shared" si="4"/>
        <v>0</v>
      </c>
      <c r="I301" s="39"/>
      <c r="J301" s="39"/>
    </row>
    <row r="302" spans="1:10" ht="14.4" hidden="1" thickBot="1" x14ac:dyDescent="0.3">
      <c r="A302" s="494">
        <v>8</v>
      </c>
      <c r="B302" s="494" t="s">
        <v>732</v>
      </c>
      <c r="C302" s="537" t="s">
        <v>733</v>
      </c>
      <c r="D302" s="508" t="s">
        <v>734</v>
      </c>
      <c r="E302" s="47"/>
      <c r="F302" s="47"/>
      <c r="G302" s="48"/>
      <c r="H302" s="583">
        <f t="shared" si="4"/>
        <v>0</v>
      </c>
      <c r="I302" s="39"/>
      <c r="J302" s="39"/>
    </row>
    <row r="303" spans="1:10" ht="14.4" hidden="1" thickBot="1" x14ac:dyDescent="0.3">
      <c r="A303" s="494">
        <v>8</v>
      </c>
      <c r="B303" s="494" t="s">
        <v>732</v>
      </c>
      <c r="C303" s="537" t="s">
        <v>735</v>
      </c>
      <c r="D303" s="508" t="s">
        <v>736</v>
      </c>
      <c r="E303" s="47"/>
      <c r="F303" s="47"/>
      <c r="G303" s="48"/>
      <c r="H303" s="583">
        <f t="shared" si="4"/>
        <v>0</v>
      </c>
      <c r="I303" s="39"/>
      <c r="J303" s="39"/>
    </row>
    <row r="304" spans="1:10" ht="14.4" hidden="1" thickBot="1" x14ac:dyDescent="0.3">
      <c r="A304" s="494">
        <v>8</v>
      </c>
      <c r="B304" s="494" t="s">
        <v>732</v>
      </c>
      <c r="C304" s="537" t="s">
        <v>737</v>
      </c>
      <c r="D304" s="508" t="s">
        <v>738</v>
      </c>
      <c r="E304" s="47"/>
      <c r="F304" s="47"/>
      <c r="G304" s="48"/>
      <c r="H304" s="583">
        <f t="shared" si="4"/>
        <v>0</v>
      </c>
      <c r="I304" s="39"/>
      <c r="J304" s="39"/>
    </row>
    <row r="305" spans="1:10" ht="14.4" hidden="1" thickBot="1" x14ac:dyDescent="0.3">
      <c r="A305" s="494">
        <v>8</v>
      </c>
      <c r="B305" s="494" t="s">
        <v>732</v>
      </c>
      <c r="C305" s="537" t="s">
        <v>739</v>
      </c>
      <c r="D305" s="508" t="s">
        <v>740</v>
      </c>
      <c r="E305" s="47"/>
      <c r="F305" s="47"/>
      <c r="G305" s="48"/>
      <c r="H305" s="583">
        <f t="shared" si="4"/>
        <v>0</v>
      </c>
      <c r="I305" s="39"/>
      <c r="J305" s="39"/>
    </row>
    <row r="306" spans="1:10" ht="14.4" hidden="1" thickBot="1" x14ac:dyDescent="0.3">
      <c r="A306" s="494">
        <v>8</v>
      </c>
      <c r="B306" s="494" t="s">
        <v>732</v>
      </c>
      <c r="C306" s="537" t="s">
        <v>741</v>
      </c>
      <c r="D306" s="508" t="s">
        <v>742</v>
      </c>
      <c r="E306" s="47"/>
      <c r="F306" s="47"/>
      <c r="G306" s="48"/>
      <c r="H306" s="583">
        <f t="shared" si="4"/>
        <v>0</v>
      </c>
      <c r="I306" s="39"/>
      <c r="J306" s="39"/>
    </row>
    <row r="307" spans="1:10" ht="14.4" hidden="1" thickBot="1" x14ac:dyDescent="0.3">
      <c r="A307" s="494">
        <v>8</v>
      </c>
      <c r="B307" s="494" t="s">
        <v>732</v>
      </c>
      <c r="C307" s="537" t="s">
        <v>743</v>
      </c>
      <c r="D307" s="508" t="s">
        <v>744</v>
      </c>
      <c r="E307" s="47"/>
      <c r="F307" s="47"/>
      <c r="G307" s="48"/>
      <c r="H307" s="583">
        <f t="shared" si="4"/>
        <v>0</v>
      </c>
      <c r="I307" s="39"/>
      <c r="J307" s="39"/>
    </row>
    <row r="308" spans="1:10" ht="14.4" hidden="1" thickBot="1" x14ac:dyDescent="0.3">
      <c r="A308" s="494">
        <v>8</v>
      </c>
      <c r="B308" s="494" t="s">
        <v>732</v>
      </c>
      <c r="C308" s="537" t="s">
        <v>745</v>
      </c>
      <c r="D308" s="508" t="s">
        <v>746</v>
      </c>
      <c r="E308" s="47"/>
      <c r="F308" s="47"/>
      <c r="G308" s="48"/>
      <c r="H308" s="583">
        <f t="shared" si="4"/>
        <v>0</v>
      </c>
      <c r="I308" s="39"/>
      <c r="J308" s="39"/>
    </row>
    <row r="309" spans="1:10" ht="14.4" hidden="1" thickBot="1" x14ac:dyDescent="0.3">
      <c r="A309" s="494">
        <v>8</v>
      </c>
      <c r="B309" s="494" t="s">
        <v>732</v>
      </c>
      <c r="C309" s="537" t="s">
        <v>747</v>
      </c>
      <c r="D309" s="508" t="s">
        <v>748</v>
      </c>
      <c r="E309" s="47"/>
      <c r="F309" s="47"/>
      <c r="G309" s="48"/>
      <c r="H309" s="583">
        <f t="shared" si="4"/>
        <v>0</v>
      </c>
      <c r="I309" s="39"/>
      <c r="J309" s="39"/>
    </row>
    <row r="310" spans="1:10" ht="14.4" hidden="1" thickBot="1" x14ac:dyDescent="0.3">
      <c r="A310" s="494">
        <v>9</v>
      </c>
      <c r="B310" s="494" t="s">
        <v>749</v>
      </c>
      <c r="C310" s="537" t="s">
        <v>750</v>
      </c>
      <c r="D310" s="508" t="s">
        <v>751</v>
      </c>
      <c r="E310" s="47"/>
      <c r="F310" s="47"/>
      <c r="G310" s="48"/>
      <c r="H310" s="583">
        <f t="shared" si="4"/>
        <v>0</v>
      </c>
      <c r="I310" s="39"/>
      <c r="J310" s="39"/>
    </row>
    <row r="311" spans="1:10" ht="14.4" hidden="1" thickBot="1" x14ac:dyDescent="0.3">
      <c r="A311" s="494">
        <v>9</v>
      </c>
      <c r="B311" s="494" t="s">
        <v>752</v>
      </c>
      <c r="C311" s="537" t="s">
        <v>753</v>
      </c>
      <c r="D311" s="508" t="s">
        <v>754</v>
      </c>
      <c r="E311" s="47"/>
      <c r="F311" s="47"/>
      <c r="G311" s="48"/>
      <c r="H311" s="583">
        <f t="shared" si="4"/>
        <v>0</v>
      </c>
      <c r="I311" s="39"/>
      <c r="J311" s="39"/>
    </row>
    <row r="312" spans="1:10" ht="13.95" hidden="1" customHeight="1" thickBot="1" x14ac:dyDescent="0.3">
      <c r="A312" s="494">
        <v>9</v>
      </c>
      <c r="B312" s="494" t="s">
        <v>752</v>
      </c>
      <c r="C312" s="538" t="s">
        <v>755</v>
      </c>
      <c r="D312" s="539" t="s">
        <v>756</v>
      </c>
      <c r="E312" s="77"/>
      <c r="F312" s="77"/>
      <c r="G312" s="78"/>
      <c r="H312" s="598">
        <f t="shared" si="4"/>
        <v>0</v>
      </c>
      <c r="I312" s="541"/>
      <c r="J312" s="541"/>
    </row>
    <row r="313" spans="1:10" s="550" customFormat="1" ht="18" customHeight="1" thickBot="1" x14ac:dyDescent="0.3">
      <c r="A313" s="545"/>
      <c r="B313" s="545"/>
      <c r="C313" s="842" t="s">
        <v>15</v>
      </c>
      <c r="D313" s="843"/>
      <c r="E313" s="83">
        <f>+SUM(E6:E312)</f>
        <v>743200000</v>
      </c>
      <c r="F313" s="83">
        <f t="shared" ref="F313:G313" si="5">+SUM(F6:F312)</f>
        <v>2250000</v>
      </c>
      <c r="G313" s="84">
        <f t="shared" si="5"/>
        <v>2501995180</v>
      </c>
      <c r="H313" s="85">
        <f>+SUM(H6:H312)</f>
        <v>3247445180</v>
      </c>
      <c r="I313" s="599"/>
      <c r="J313" s="547"/>
    </row>
    <row r="314" spans="1:10" x14ac:dyDescent="0.25">
      <c r="E314" s="91"/>
      <c r="F314" s="91"/>
      <c r="G314" s="91"/>
      <c r="H314" s="92"/>
    </row>
    <row r="315" spans="1:10" ht="13.8" thickBot="1" x14ac:dyDescent="0.3">
      <c r="D315" s="555"/>
      <c r="E315" s="91"/>
      <c r="F315" s="91"/>
      <c r="G315" s="91"/>
      <c r="H315" s="92"/>
    </row>
    <row r="316" spans="1:10" ht="34.200000000000003" customHeight="1" thickBot="1" x14ac:dyDescent="0.3">
      <c r="D316" s="557" t="s">
        <v>757</v>
      </c>
      <c r="E316" s="17" t="s">
        <v>758</v>
      </c>
      <c r="F316" s="97" t="s">
        <v>759</v>
      </c>
      <c r="G316" s="97" t="s">
        <v>760</v>
      </c>
      <c r="H316" s="97" t="str">
        <f>+F5</f>
        <v>LEY DE SALVAMENTO</v>
      </c>
      <c r="I316" s="601" t="s">
        <v>14</v>
      </c>
      <c r="J316" s="19" t="s">
        <v>15</v>
      </c>
    </row>
    <row r="317" spans="1:10" ht="13.8" x14ac:dyDescent="0.25">
      <c r="D317" s="560" t="s">
        <v>761</v>
      </c>
      <c r="E317" s="100" t="s">
        <v>762</v>
      </c>
      <c r="F317" s="100" t="s">
        <v>763</v>
      </c>
      <c r="G317" s="101">
        <f>SUM(E6:E19)</f>
        <v>0</v>
      </c>
      <c r="H317" s="101">
        <f>SUM(F6:F19)</f>
        <v>0</v>
      </c>
      <c r="I317" s="171">
        <f>SUM(G6:G19)</f>
        <v>1470379169</v>
      </c>
      <c r="J317" s="29">
        <f t="shared" ref="J317:J325" si="6">+SUM(G317:I317)</f>
        <v>1470379169</v>
      </c>
    </row>
    <row r="318" spans="1:10" ht="13.8" x14ac:dyDescent="0.25">
      <c r="D318" s="564" t="s">
        <v>764</v>
      </c>
      <c r="E318" s="106" t="s">
        <v>762</v>
      </c>
      <c r="F318" s="106" t="s">
        <v>763</v>
      </c>
      <c r="G318" s="107">
        <f>SUM(E20:E71)</f>
        <v>505694000</v>
      </c>
      <c r="H318" s="107">
        <f t="shared" ref="H318:I318" si="7">SUM(F20:F71)</f>
        <v>0</v>
      </c>
      <c r="I318" s="174">
        <f t="shared" si="7"/>
        <v>747572540</v>
      </c>
      <c r="J318" s="38">
        <f t="shared" si="6"/>
        <v>1253266540</v>
      </c>
    </row>
    <row r="319" spans="1:10" ht="13.8" x14ac:dyDescent="0.25">
      <c r="D319" s="564" t="s">
        <v>765</v>
      </c>
      <c r="E319" s="106" t="s">
        <v>762</v>
      </c>
      <c r="F319" s="106" t="s">
        <v>763</v>
      </c>
      <c r="G319" s="107">
        <f>SUM(E72:E101)</f>
        <v>53250000</v>
      </c>
      <c r="H319" s="107">
        <f t="shared" ref="H319:I319" si="8">SUM(F72:F101)</f>
        <v>0</v>
      </c>
      <c r="I319" s="174">
        <f t="shared" si="8"/>
        <v>87665053</v>
      </c>
      <c r="J319" s="38">
        <f t="shared" si="6"/>
        <v>140915053</v>
      </c>
    </row>
    <row r="320" spans="1:10" ht="13.8" x14ac:dyDescent="0.25">
      <c r="D320" s="564" t="s">
        <v>766</v>
      </c>
      <c r="E320" s="106" t="s">
        <v>762</v>
      </c>
      <c r="F320" s="106" t="s">
        <v>763</v>
      </c>
      <c r="G320" s="107">
        <f>SUM(E102:E120)</f>
        <v>0</v>
      </c>
      <c r="H320" s="107">
        <f t="shared" ref="H320:I320" si="9">SUM(F102:F120)</f>
        <v>0</v>
      </c>
      <c r="I320" s="174">
        <f t="shared" si="9"/>
        <v>0</v>
      </c>
      <c r="J320" s="38">
        <f t="shared" si="6"/>
        <v>0</v>
      </c>
    </row>
    <row r="321" spans="1:10" ht="13.8" x14ac:dyDescent="0.25">
      <c r="D321" s="564" t="s">
        <v>767</v>
      </c>
      <c r="E321" s="106" t="s">
        <v>762</v>
      </c>
      <c r="F321" s="106" t="s">
        <v>763</v>
      </c>
      <c r="G321" s="107">
        <f>SUM(E121:E138)</f>
        <v>0</v>
      </c>
      <c r="H321" s="107">
        <f t="shared" ref="H321:I321" si="10">SUM(F121:F138)</f>
        <v>0</v>
      </c>
      <c r="I321" s="174">
        <f t="shared" si="10"/>
        <v>0</v>
      </c>
      <c r="J321" s="38">
        <f t="shared" si="6"/>
        <v>0</v>
      </c>
    </row>
    <row r="322" spans="1:10" ht="13.8" x14ac:dyDescent="0.25">
      <c r="D322" s="564" t="s">
        <v>768</v>
      </c>
      <c r="E322" s="106" t="s">
        <v>769</v>
      </c>
      <c r="F322" s="106" t="s">
        <v>770</v>
      </c>
      <c r="G322" s="602">
        <f>SUM(E139:E161)</f>
        <v>184256000</v>
      </c>
      <c r="H322" s="107">
        <f t="shared" ref="H322:I322" si="11">SUM(F139:F161)</f>
        <v>0</v>
      </c>
      <c r="I322" s="603">
        <f t="shared" si="11"/>
        <v>150000000</v>
      </c>
      <c r="J322" s="38">
        <f t="shared" si="6"/>
        <v>334256000</v>
      </c>
    </row>
    <row r="323" spans="1:10" ht="13.8" x14ac:dyDescent="0.25">
      <c r="D323" s="564" t="s">
        <v>771</v>
      </c>
      <c r="E323" s="106" t="s">
        <v>762</v>
      </c>
      <c r="F323" s="106" t="s">
        <v>763</v>
      </c>
      <c r="G323" s="107">
        <f>SUM(E162:E291)</f>
        <v>0</v>
      </c>
      <c r="H323" s="107">
        <f t="shared" ref="H323" si="12">SUM(F162:F291)</f>
        <v>2250000</v>
      </c>
      <c r="I323" s="174">
        <f>SUM(G162:G291)</f>
        <v>46378418</v>
      </c>
      <c r="J323" s="38">
        <f t="shared" si="6"/>
        <v>48628418</v>
      </c>
    </row>
    <row r="324" spans="1:10" ht="14.4" thickBot="1" x14ac:dyDescent="0.3">
      <c r="D324" s="566" t="s">
        <v>772</v>
      </c>
      <c r="E324" s="110" t="s">
        <v>769</v>
      </c>
      <c r="F324" s="110" t="s">
        <v>770</v>
      </c>
      <c r="G324" s="111">
        <f>SUM(E292:E297)</f>
        <v>0</v>
      </c>
      <c r="H324" s="111">
        <f t="shared" ref="H324:I324" si="13">SUM(F292:F297)</f>
        <v>0</v>
      </c>
      <c r="I324" s="177">
        <f t="shared" si="13"/>
        <v>0</v>
      </c>
      <c r="J324" s="79">
        <f t="shared" si="6"/>
        <v>0</v>
      </c>
    </row>
    <row r="325" spans="1:10" s="550" customFormat="1" ht="19.95" customHeight="1" thickBot="1" x14ac:dyDescent="0.3">
      <c r="A325" s="545"/>
      <c r="B325" s="545"/>
      <c r="C325" s="569"/>
      <c r="D325" s="844" t="s">
        <v>773</v>
      </c>
      <c r="E325" s="845"/>
      <c r="F325" s="845"/>
      <c r="G325" s="83">
        <f>SUM(G317:G324)</f>
        <v>743200000</v>
      </c>
      <c r="H325" s="83">
        <f t="shared" ref="H325" si="14">SUM(H317:H324)</f>
        <v>2250000</v>
      </c>
      <c r="I325" s="604">
        <f>SUM(I317:I324)</f>
        <v>2501995180</v>
      </c>
      <c r="J325" s="85">
        <f t="shared" si="6"/>
        <v>3247445180</v>
      </c>
    </row>
    <row r="326" spans="1:10" ht="16.2" thickBot="1" x14ac:dyDescent="0.3">
      <c r="H326" s="92"/>
      <c r="J326" s="605">
        <v>3247445180</v>
      </c>
    </row>
    <row r="327" spans="1:10" x14ac:dyDescent="0.25">
      <c r="E327" s="91"/>
      <c r="F327" s="91"/>
      <c r="G327" s="91"/>
      <c r="H327" s="92"/>
      <c r="J327" s="606">
        <f>+J325-J326</f>
        <v>0</v>
      </c>
    </row>
    <row r="328" spans="1:10" s="572" customFormat="1" x14ac:dyDescent="0.25">
      <c r="A328" s="570"/>
      <c r="B328" s="570"/>
      <c r="C328" s="571"/>
      <c r="E328" s="120"/>
      <c r="F328" s="120" t="s">
        <v>774</v>
      </c>
      <c r="G328" s="120"/>
      <c r="H328" s="120">
        <f t="shared" ref="H328:I328" si="15">+F313-H325</f>
        <v>0</v>
      </c>
      <c r="I328" s="607">
        <f t="shared" si="15"/>
        <v>0</v>
      </c>
      <c r="J328" s="573"/>
    </row>
    <row r="329" spans="1:10" x14ac:dyDescent="0.25">
      <c r="E329" s="91"/>
      <c r="F329" s="91"/>
      <c r="G329" s="91"/>
      <c r="H329" s="92">
        <v>3247445180.0023999</v>
      </c>
      <c r="I329" s="608"/>
      <c r="J329" s="401"/>
    </row>
    <row r="330" spans="1:10" x14ac:dyDescent="0.25">
      <c r="E330" s="91"/>
      <c r="F330" s="91"/>
      <c r="G330" s="91"/>
      <c r="H330" s="92"/>
      <c r="I330" s="608"/>
      <c r="J330" s="401"/>
    </row>
    <row r="331" spans="1:10" x14ac:dyDescent="0.25">
      <c r="E331" s="91"/>
      <c r="F331" s="91"/>
      <c r="G331" s="91"/>
      <c r="H331" s="92"/>
      <c r="I331" s="609"/>
      <c r="J331" s="116"/>
    </row>
    <row r="332" spans="1:10" hidden="1" x14ac:dyDescent="0.25">
      <c r="E332" s="91"/>
      <c r="F332" s="91"/>
      <c r="G332" s="91"/>
      <c r="H332" s="92"/>
      <c r="I332" s="608"/>
      <c r="J332" s="401"/>
    </row>
    <row r="333" spans="1:10" hidden="1" x14ac:dyDescent="0.25">
      <c r="E333" s="860" t="s">
        <v>1306</v>
      </c>
      <c r="F333" s="860"/>
      <c r="G333" s="91"/>
      <c r="H333" s="92"/>
      <c r="I333" s="610"/>
      <c r="J333" s="611"/>
    </row>
    <row r="334" spans="1:10" hidden="1" x14ac:dyDescent="0.25">
      <c r="E334" s="91" t="s">
        <v>1307</v>
      </c>
      <c r="F334" s="612">
        <f>743200000</f>
        <v>743200000</v>
      </c>
      <c r="G334" s="91"/>
      <c r="H334" s="92"/>
      <c r="I334" s="610"/>
      <c r="J334" s="611"/>
    </row>
    <row r="335" spans="1:10" hidden="1" x14ac:dyDescent="0.25">
      <c r="E335" s="91" t="s">
        <v>1308</v>
      </c>
      <c r="F335" s="612">
        <v>3097445179</v>
      </c>
      <c r="G335" s="91"/>
      <c r="H335" s="92"/>
    </row>
    <row r="336" spans="1:10" hidden="1" x14ac:dyDescent="0.25">
      <c r="E336" s="91" t="s">
        <v>1309</v>
      </c>
      <c r="F336" s="91">
        <v>150000000</v>
      </c>
      <c r="G336" s="91"/>
      <c r="H336" s="92"/>
    </row>
    <row r="337" spans="5:10" hidden="1" x14ac:dyDescent="0.25">
      <c r="E337" s="91"/>
      <c r="I337" s="610"/>
      <c r="J337" s="611"/>
    </row>
    <row r="338" spans="5:10" hidden="1" x14ac:dyDescent="0.25">
      <c r="E338" s="91"/>
      <c r="F338" s="91"/>
      <c r="G338" s="91"/>
      <c r="H338" s="92"/>
    </row>
    <row r="339" spans="5:10" hidden="1" x14ac:dyDescent="0.25">
      <c r="E339" s="613" t="s">
        <v>1310</v>
      </c>
      <c r="F339" s="91"/>
      <c r="G339" s="91"/>
      <c r="H339" s="92"/>
    </row>
    <row r="340" spans="5:10" hidden="1" x14ac:dyDescent="0.25">
      <c r="E340" s="91" t="s">
        <v>133</v>
      </c>
      <c r="F340" s="91" t="s">
        <v>134</v>
      </c>
      <c r="G340" s="91">
        <v>671930215</v>
      </c>
      <c r="H340" s="856" t="s">
        <v>1311</v>
      </c>
      <c r="I340" s="857"/>
      <c r="J340" s="858"/>
    </row>
    <row r="341" spans="5:10" hidden="1" x14ac:dyDescent="0.25">
      <c r="E341" s="91"/>
      <c r="F341" s="91"/>
      <c r="G341" s="91"/>
      <c r="H341" s="92"/>
    </row>
    <row r="342" spans="5:10" hidden="1" x14ac:dyDescent="0.25">
      <c r="E342" s="91"/>
      <c r="F342" s="91"/>
      <c r="G342" s="91"/>
      <c r="H342" s="92"/>
    </row>
    <row r="343" spans="5:10" hidden="1" x14ac:dyDescent="0.25">
      <c r="E343" s="91" t="s">
        <v>1312</v>
      </c>
      <c r="F343" s="91"/>
      <c r="G343" s="91"/>
      <c r="H343" s="92"/>
    </row>
    <row r="344" spans="5:10" hidden="1" x14ac:dyDescent="0.25">
      <c r="E344" s="91"/>
      <c r="F344" s="91"/>
      <c r="G344" s="91"/>
      <c r="H344" s="92"/>
    </row>
    <row r="345" spans="5:10" hidden="1" x14ac:dyDescent="0.25">
      <c r="E345" s="91"/>
      <c r="F345" s="91"/>
      <c r="G345" s="91"/>
      <c r="H345" s="614" t="s">
        <v>1313</v>
      </c>
      <c r="I345" s="462" t="s">
        <v>1314</v>
      </c>
      <c r="J345" s="615"/>
    </row>
    <row r="346" spans="5:10" hidden="1" x14ac:dyDescent="0.25">
      <c r="E346" s="91" t="s">
        <v>1315</v>
      </c>
      <c r="F346" s="91"/>
      <c r="G346" s="91"/>
      <c r="H346" s="614">
        <f>+G340-G43</f>
        <v>395266663</v>
      </c>
      <c r="I346" s="616">
        <v>365000000</v>
      </c>
      <c r="J346" s="617"/>
    </row>
    <row r="347" spans="5:10" hidden="1" x14ac:dyDescent="0.25">
      <c r="E347" s="91"/>
      <c r="F347" s="91"/>
      <c r="G347" s="91"/>
      <c r="H347" s="92"/>
    </row>
    <row r="348" spans="5:10" hidden="1" x14ac:dyDescent="0.25">
      <c r="E348" s="91"/>
      <c r="F348" s="91"/>
      <c r="G348" s="91"/>
      <c r="H348" s="92"/>
    </row>
    <row r="349" spans="5:10" hidden="1" x14ac:dyDescent="0.25">
      <c r="E349" s="91"/>
      <c r="F349" s="91"/>
      <c r="G349" s="91"/>
      <c r="H349" s="92"/>
    </row>
    <row r="350" spans="5:10" hidden="1" x14ac:dyDescent="0.25">
      <c r="E350" s="91"/>
      <c r="F350" s="91"/>
      <c r="G350" s="91"/>
      <c r="H350" s="92"/>
    </row>
    <row r="351" spans="5:10" hidden="1" x14ac:dyDescent="0.25">
      <c r="E351" s="91"/>
      <c r="F351" s="91"/>
      <c r="G351" s="91"/>
      <c r="H351" s="92"/>
    </row>
    <row r="352" spans="5:10" hidden="1" x14ac:dyDescent="0.25">
      <c r="E352" s="91"/>
      <c r="F352" s="91"/>
      <c r="G352" s="91"/>
      <c r="H352" s="92"/>
    </row>
    <row r="353" spans="5:8" hidden="1" x14ac:dyDescent="0.25">
      <c r="E353" s="91"/>
      <c r="F353" s="91"/>
      <c r="G353" s="91"/>
      <c r="H353" s="92"/>
    </row>
    <row r="354" spans="5:8" hidden="1" x14ac:dyDescent="0.25">
      <c r="E354" s="91"/>
      <c r="F354" s="91"/>
      <c r="G354" s="91"/>
      <c r="H354" s="92"/>
    </row>
    <row r="355" spans="5:8" hidden="1" x14ac:dyDescent="0.25">
      <c r="E355" s="91"/>
      <c r="F355" s="91"/>
      <c r="G355" s="91"/>
      <c r="H355" s="92"/>
    </row>
    <row r="356" spans="5:8" hidden="1" x14ac:dyDescent="0.25">
      <c r="E356" s="91"/>
      <c r="F356" s="91"/>
      <c r="G356" s="91"/>
      <c r="H356" s="92"/>
    </row>
    <row r="357" spans="5:8" hidden="1" x14ac:dyDescent="0.25">
      <c r="E357" s="91"/>
      <c r="F357" s="91"/>
      <c r="G357" s="91"/>
      <c r="H357" s="92"/>
    </row>
    <row r="358" spans="5:8" x14ac:dyDescent="0.25">
      <c r="E358" s="91"/>
      <c r="F358" s="91"/>
      <c r="G358" s="91"/>
      <c r="H358" s="92"/>
    </row>
    <row r="359" spans="5:8" x14ac:dyDescent="0.25">
      <c r="E359" s="91"/>
      <c r="F359" s="91"/>
      <c r="G359" s="91"/>
      <c r="H359" s="92"/>
    </row>
    <row r="360" spans="5:8" x14ac:dyDescent="0.25">
      <c r="E360" s="91"/>
      <c r="F360" s="91"/>
      <c r="G360" s="91"/>
      <c r="H360" s="92"/>
    </row>
    <row r="361" spans="5:8" x14ac:dyDescent="0.25">
      <c r="E361" s="91"/>
      <c r="F361" s="91"/>
      <c r="G361" s="91"/>
      <c r="H361" s="92"/>
    </row>
    <row r="362" spans="5:8" x14ac:dyDescent="0.25">
      <c r="E362" s="91"/>
      <c r="F362" s="91"/>
      <c r="G362" s="91"/>
      <c r="H362" s="92"/>
    </row>
    <row r="363" spans="5:8" x14ac:dyDescent="0.25">
      <c r="E363" s="91"/>
      <c r="F363" s="91"/>
      <c r="G363" s="91"/>
      <c r="H363" s="92"/>
    </row>
    <row r="364" spans="5:8" x14ac:dyDescent="0.25">
      <c r="E364" s="91"/>
      <c r="F364" s="91"/>
      <c r="G364" s="91"/>
      <c r="H364" s="92"/>
    </row>
    <row r="365" spans="5:8" x14ac:dyDescent="0.25">
      <c r="E365" s="91"/>
      <c r="F365" s="91"/>
      <c r="G365" s="91"/>
      <c r="H365" s="92"/>
    </row>
  </sheetData>
  <protectedRanges>
    <protectedRange sqref="I139:J139" name="Rango7"/>
  </protectedRanges>
  <autoFilter ref="C5:H313" xr:uid="{00000000-0001-0000-0100-000000000000}">
    <filterColumn colId="2">
      <filters>
        <filter val="1 000 000,00"/>
        <filter val="1 250 000,00"/>
        <filter val="1 500 000,00"/>
        <filter val="14 000 000,00"/>
        <filter val="159 000 000,00"/>
        <filter val="16 900 000,00"/>
        <filter val="179 256 000,00"/>
        <filter val="18 200 000,00"/>
        <filter val="193 444 000,00"/>
        <filter val="2 000 000,00"/>
        <filter val="20 000 000,00"/>
        <filter val="27 000 000,00"/>
        <filter val="3 000 000,00"/>
        <filter val="37 090 000,00"/>
        <filter val="4 000 000,00"/>
        <filter val="4 200 000,00"/>
        <filter val="5 000 000,00"/>
        <filter val="500 000,00"/>
        <filter val="6 000 000,00"/>
        <filter val="7 000 000,00"/>
        <filter val="743 200 000,00"/>
        <filter val="800 000,00"/>
        <filter val="9 060 000,00"/>
      </filters>
    </filterColumn>
    <filterColumn colId="5">
      <filters>
        <filter val="1 000 000,00"/>
        <filter val="1 421 275,00"/>
        <filter val="1 450 000,00"/>
        <filter val="104 842 234,00"/>
        <filter val="104 965 420,00"/>
        <filter val="11 900 000,00"/>
        <filter val="13 068 690,00"/>
        <filter val="14 000 000,00"/>
        <filter val="143 100 000,00"/>
        <filter val="148 200 000,00"/>
        <filter val="15 000 000,00"/>
        <filter val="16 000 000,00"/>
        <filter val="16 295 155,00"/>
        <filter val="16 732 216,00"/>
        <filter val="168 000 000,00"/>
        <filter val="17 000 000,00"/>
        <filter val="17 001 443,00"/>
        <filter val="17 794 844,00"/>
        <filter val="18 400 000,00"/>
        <filter val="19 000 000,00"/>
        <filter val="196 014 000,00"/>
        <filter val="2 000 000,00"/>
        <filter val="2 500 000,00"/>
        <filter val="2 833 574,00"/>
        <filter val="2 900 000,00"/>
        <filter val="20 000 000,00"/>
        <filter val="20 799 180,00"/>
        <filter val="211 956 000,00"/>
        <filter val="24 789 874,00"/>
        <filter val="27 743 109,00"/>
        <filter val="28 000 000,00"/>
        <filter val="28 222 216,00"/>
        <filter val="28 496 400,00"/>
        <filter val="3 000 000,00"/>
        <filter val="3 247 445 180,00"/>
        <filter val="3 712 000,00"/>
        <filter val="3 750 000,00"/>
        <filter val="300 000,00"/>
        <filter val="313 753 552,00"/>
        <filter val="34 002 887,00"/>
        <filter val="38 000 000,00"/>
        <filter val="4 000 000,00"/>
        <filter val="4 100 000,00"/>
        <filter val="41 668 177,00"/>
        <filter val="48 916 000,00"/>
        <filter val="5 000 000,00"/>
        <filter val="5 396 608,00"/>
        <filter val="5 667 148,00"/>
        <filter val="5 700 000,00"/>
        <filter val="5 820 000,00"/>
        <filter val="500 000,00"/>
        <filter val="54 000 000,00"/>
        <filter val="56 135 616,00"/>
        <filter val="6 000 000,00"/>
        <filter val="6 540 000,00"/>
        <filter val="6 548 150,00"/>
        <filter val="600 000,00"/>
        <filter val="61 431 882,00"/>
        <filter val="622 459 672,00"/>
        <filter val="7 000 000,00"/>
        <filter val="7 358 414,00"/>
        <filter val="7 500 000,00"/>
        <filter val="75 019 194,00"/>
        <filter val="750 000,00"/>
        <filter val="79 704 460,00"/>
        <filter val="8 000 000,00"/>
        <filter val="8 550 981,00"/>
        <filter val="8 770 786,00"/>
        <filter val="800 000,00"/>
        <filter val="9 060 000,00"/>
        <filter val="9 500 000,00"/>
        <filter val="95 004 023,00"/>
        <filter val="96 000 000,00"/>
      </filters>
    </filterColumn>
  </autoFilter>
  <mergeCells count="7">
    <mergeCell ref="H340:J340"/>
    <mergeCell ref="D2:E2"/>
    <mergeCell ref="D3:E3"/>
    <mergeCell ref="C4:I4"/>
    <mergeCell ref="C313:D313"/>
    <mergeCell ref="D325:F325"/>
    <mergeCell ref="E333:F333"/>
  </mergeCells>
  <pageMargins left="0.31496062992125984" right="0.17" top="0.28999999999999998" bottom="0.19" header="0.31496062992125984" footer="0.17"/>
  <pageSetup scale="63" fitToHeight="0" orientation="portrait" r:id="rId1"/>
  <rowBreaks count="1" manualBreakCount="1">
    <brk id="95" min="2" max="7"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96B09-A959-46D7-AF86-792CADA4FB98}">
  <sheetPr filterMode="1">
    <tabColor theme="8" tint="-0.499984740745262"/>
  </sheetPr>
  <dimension ref="A1:N333"/>
  <sheetViews>
    <sheetView topLeftCell="C285" zoomScale="110" zoomScaleNormal="110" workbookViewId="0">
      <selection activeCell="H325" sqref="H325"/>
    </sheetView>
  </sheetViews>
  <sheetFormatPr baseColWidth="10" defaultColWidth="11.44140625" defaultRowHeight="14.4" x14ac:dyDescent="0.3"/>
  <cols>
    <col min="1" max="1" width="11.44140625" style="625"/>
    <col min="2" max="2" width="30.33203125" style="625" customWidth="1"/>
    <col min="3" max="3" width="26.109375" style="754" customWidth="1"/>
    <col min="4" max="4" width="23.5546875" style="754" bestFit="1" customWidth="1"/>
    <col min="5" max="5" width="20.88671875" style="754" bestFit="1" customWidth="1"/>
    <col min="6" max="6" width="19.109375" style="754" bestFit="1" customWidth="1"/>
    <col min="7" max="7" width="45.88671875" style="625" customWidth="1"/>
    <col min="8" max="8" width="30.6640625" style="625" customWidth="1"/>
    <col min="9" max="9" width="24.44140625" style="625" hidden="1" customWidth="1"/>
    <col min="10" max="10" width="26.5546875" style="625" hidden="1" customWidth="1"/>
    <col min="11" max="11" width="27.88671875" style="625" hidden="1" customWidth="1"/>
    <col min="12" max="12" width="48.88671875" style="625" hidden="1" customWidth="1"/>
    <col min="13" max="13" width="15.44140625" style="625" customWidth="1"/>
    <col min="14" max="14" width="11.44140625" style="625"/>
    <col min="15" max="16384" width="11.44140625" style="676"/>
  </cols>
  <sheetData>
    <row r="1" spans="1:13" x14ac:dyDescent="0.3">
      <c r="A1" s="618"/>
      <c r="B1" s="619"/>
      <c r="C1" s="620"/>
      <c r="D1" s="620"/>
      <c r="E1" s="620"/>
      <c r="F1" s="621"/>
      <c r="G1" s="622"/>
      <c r="H1" s="622"/>
      <c r="I1" s="623"/>
      <c r="J1" s="623"/>
      <c r="K1" s="619"/>
      <c r="L1" s="624"/>
      <c r="M1" s="624"/>
    </row>
    <row r="2" spans="1:13" ht="15" thickBot="1" x14ac:dyDescent="0.35">
      <c r="A2" s="626" t="s">
        <v>0</v>
      </c>
      <c r="B2" s="865" t="s">
        <v>1316</v>
      </c>
      <c r="C2" s="865"/>
      <c r="D2" s="627"/>
      <c r="E2" s="627"/>
      <c r="F2" s="628"/>
      <c r="G2" s="629"/>
      <c r="H2" s="629"/>
      <c r="I2" s="623"/>
      <c r="J2" s="623"/>
      <c r="K2" s="619"/>
      <c r="L2" s="624"/>
      <c r="M2" s="624"/>
    </row>
    <row r="3" spans="1:13" ht="24.6" thickBot="1" x14ac:dyDescent="0.35">
      <c r="A3" s="630" t="s">
        <v>2</v>
      </c>
      <c r="B3" s="866" t="s">
        <v>1317</v>
      </c>
      <c r="C3" s="866"/>
      <c r="D3" s="631"/>
      <c r="E3" s="631"/>
      <c r="F3" s="632"/>
      <c r="G3" s="633"/>
      <c r="H3" s="633"/>
      <c r="I3" s="867" t="s">
        <v>4</v>
      </c>
      <c r="J3" s="868"/>
      <c r="K3" s="868"/>
      <c r="L3" s="869"/>
      <c r="M3" s="624"/>
    </row>
    <row r="4" spans="1:13" ht="36.9" customHeight="1" thickBot="1" x14ac:dyDescent="0.35">
      <c r="A4" s="870" t="s">
        <v>5</v>
      </c>
      <c r="B4" s="871"/>
      <c r="C4" s="871"/>
      <c r="D4" s="871"/>
      <c r="E4" s="871"/>
      <c r="F4" s="871"/>
      <c r="G4" s="872"/>
      <c r="H4" s="634"/>
      <c r="I4" s="873" t="s">
        <v>6</v>
      </c>
      <c r="J4" s="874"/>
      <c r="K4" s="873" t="s">
        <v>7</v>
      </c>
      <c r="L4" s="874"/>
      <c r="M4" s="624"/>
    </row>
    <row r="5" spans="1:13" ht="36.6" thickBot="1" x14ac:dyDescent="0.35">
      <c r="A5" s="635" t="s">
        <v>10</v>
      </c>
      <c r="B5" s="636" t="s">
        <v>11</v>
      </c>
      <c r="C5" s="637" t="s">
        <v>1318</v>
      </c>
      <c r="D5" s="637" t="s">
        <v>13</v>
      </c>
      <c r="E5" s="638" t="s">
        <v>14</v>
      </c>
      <c r="F5" s="639" t="s">
        <v>15</v>
      </c>
      <c r="G5" s="577" t="s">
        <v>16</v>
      </c>
      <c r="H5" s="577"/>
      <c r="I5" s="636" t="s">
        <v>17</v>
      </c>
      <c r="J5" s="601" t="s">
        <v>18</v>
      </c>
      <c r="K5" s="640" t="s">
        <v>19</v>
      </c>
      <c r="L5" s="641" t="s">
        <v>18</v>
      </c>
      <c r="M5" s="624"/>
    </row>
    <row r="6" spans="1:13" ht="57" x14ac:dyDescent="0.3">
      <c r="A6" s="642" t="s">
        <v>20</v>
      </c>
      <c r="B6" s="643" t="s">
        <v>21</v>
      </c>
      <c r="C6" s="644">
        <v>88207980</v>
      </c>
      <c r="D6" s="644"/>
      <c r="E6" s="645">
        <f>788987782+291006</f>
        <v>789278788</v>
      </c>
      <c r="F6" s="646">
        <f>+C6+D6+E6</f>
        <v>877486768</v>
      </c>
      <c r="G6" s="647" t="s">
        <v>1319</v>
      </c>
      <c r="H6" s="647"/>
      <c r="I6" s="648">
        <f>877486768-F6</f>
        <v>0</v>
      </c>
      <c r="J6" s="131"/>
      <c r="K6" s="132"/>
      <c r="L6" s="649"/>
      <c r="M6" s="624"/>
    </row>
    <row r="7" spans="1:13" hidden="1" x14ac:dyDescent="0.3">
      <c r="A7" s="650" t="s">
        <v>22</v>
      </c>
      <c r="B7" s="649" t="s">
        <v>23</v>
      </c>
      <c r="C7" s="651">
        <v>0</v>
      </c>
      <c r="D7" s="651"/>
      <c r="E7" s="652"/>
      <c r="F7" s="646">
        <f t="shared" ref="F7:F70" si="0">+C7+D7+E7</f>
        <v>0</v>
      </c>
      <c r="G7" s="580"/>
      <c r="H7" s="580"/>
      <c r="I7" s="134"/>
      <c r="J7" s="135"/>
      <c r="K7" s="136"/>
      <c r="L7" s="649"/>
      <c r="M7" s="624"/>
    </row>
    <row r="8" spans="1:13" ht="68.400000000000006" x14ac:dyDescent="0.3">
      <c r="A8" s="650" t="s">
        <v>24</v>
      </c>
      <c r="B8" s="649" t="s">
        <v>25</v>
      </c>
      <c r="C8" s="651">
        <v>31500000</v>
      </c>
      <c r="D8" s="651"/>
      <c r="E8" s="652">
        <v>96700000</v>
      </c>
      <c r="F8" s="646">
        <f t="shared" si="0"/>
        <v>128200000</v>
      </c>
      <c r="G8" s="647" t="s">
        <v>1320</v>
      </c>
      <c r="H8" s="647"/>
      <c r="I8" s="134"/>
      <c r="J8" s="135"/>
      <c r="K8" s="136"/>
      <c r="L8" s="649"/>
      <c r="M8" s="624"/>
    </row>
    <row r="9" spans="1:13" ht="68.400000000000006" x14ac:dyDescent="0.3">
      <c r="A9" s="650" t="s">
        <v>26</v>
      </c>
      <c r="B9" s="649" t="s">
        <v>27</v>
      </c>
      <c r="C9" s="651">
        <v>22850936</v>
      </c>
      <c r="D9" s="651"/>
      <c r="E9" s="651">
        <v>209349064</v>
      </c>
      <c r="F9" s="646">
        <f t="shared" si="0"/>
        <v>232200000</v>
      </c>
      <c r="G9" s="647" t="s">
        <v>1321</v>
      </c>
      <c r="H9" s="647"/>
      <c r="I9" s="134"/>
      <c r="J9" s="653"/>
      <c r="K9" s="136"/>
      <c r="L9" s="649"/>
      <c r="M9" s="624"/>
    </row>
    <row r="10" spans="1:13" ht="68.400000000000006" x14ac:dyDescent="0.3">
      <c r="A10" s="650" t="s">
        <v>28</v>
      </c>
      <c r="B10" s="649" t="s">
        <v>29</v>
      </c>
      <c r="C10" s="651">
        <v>4127640</v>
      </c>
      <c r="D10" s="651"/>
      <c r="E10" s="651">
        <f>110491470-900</f>
        <v>110490570</v>
      </c>
      <c r="F10" s="646">
        <f t="shared" si="0"/>
        <v>114618210</v>
      </c>
      <c r="G10" s="647" t="s">
        <v>1322</v>
      </c>
      <c r="H10" s="647"/>
      <c r="I10" s="654"/>
      <c r="J10" s="653"/>
      <c r="K10" s="136"/>
      <c r="L10" s="649"/>
      <c r="M10" s="624"/>
    </row>
    <row r="11" spans="1:13" ht="68.400000000000006" x14ac:dyDescent="0.3">
      <c r="A11" s="650" t="s">
        <v>30</v>
      </c>
      <c r="B11" s="649" t="s">
        <v>31</v>
      </c>
      <c r="C11" s="651">
        <v>10504409</v>
      </c>
      <c r="D11" s="651"/>
      <c r="E11" s="651">
        <f>116292399+27079</f>
        <v>116319478</v>
      </c>
      <c r="F11" s="646">
        <f t="shared" si="0"/>
        <v>126823887</v>
      </c>
      <c r="G11" s="647" t="s">
        <v>1323</v>
      </c>
      <c r="H11" s="647"/>
      <c r="I11" s="654"/>
      <c r="J11" s="653"/>
      <c r="K11" s="136"/>
      <c r="L11" s="649"/>
      <c r="M11" s="624"/>
    </row>
    <row r="12" spans="1:13" ht="68.400000000000006" x14ac:dyDescent="0.3">
      <c r="A12" s="650" t="s">
        <v>32</v>
      </c>
      <c r="B12" s="649" t="s">
        <v>33</v>
      </c>
      <c r="C12" s="651">
        <v>9696676</v>
      </c>
      <c r="D12" s="651"/>
      <c r="E12" s="651">
        <v>102339001</v>
      </c>
      <c r="F12" s="646">
        <f t="shared" si="0"/>
        <v>112035677</v>
      </c>
      <c r="G12" s="647" t="s">
        <v>1324</v>
      </c>
      <c r="H12" s="647"/>
      <c r="I12" s="654"/>
      <c r="J12" s="135"/>
      <c r="K12" s="136"/>
      <c r="L12" s="649"/>
      <c r="M12" s="624"/>
    </row>
    <row r="13" spans="1:13" ht="68.400000000000006" x14ac:dyDescent="0.3">
      <c r="A13" s="650" t="s">
        <v>34</v>
      </c>
      <c r="B13" s="649" t="s">
        <v>35</v>
      </c>
      <c r="C13" s="651">
        <v>1514120</v>
      </c>
      <c r="D13" s="651"/>
      <c r="E13" s="651">
        <v>31385880</v>
      </c>
      <c r="F13" s="646">
        <f t="shared" si="0"/>
        <v>32900000</v>
      </c>
      <c r="G13" s="647" t="s">
        <v>1325</v>
      </c>
      <c r="H13" s="647"/>
      <c r="I13" s="134"/>
      <c r="J13" s="135"/>
      <c r="K13" s="136"/>
      <c r="L13" s="649"/>
      <c r="M13" s="624"/>
    </row>
    <row r="14" spans="1:13" ht="87.6" customHeight="1" x14ac:dyDescent="0.3">
      <c r="A14" s="650" t="s">
        <v>36</v>
      </c>
      <c r="B14" s="655" t="s">
        <v>37</v>
      </c>
      <c r="C14" s="651">
        <v>11664560</v>
      </c>
      <c r="D14" s="656"/>
      <c r="E14" s="651">
        <f>126812616+36085</f>
        <v>126848701</v>
      </c>
      <c r="F14" s="646">
        <f t="shared" si="0"/>
        <v>138513261</v>
      </c>
      <c r="G14" s="647" t="s">
        <v>1326</v>
      </c>
      <c r="H14" s="647"/>
      <c r="I14" s="134"/>
      <c r="J14" s="653"/>
      <c r="K14" s="136"/>
      <c r="L14" s="649"/>
      <c r="M14" s="624"/>
    </row>
    <row r="15" spans="1:13" ht="29.1" customHeight="1" x14ac:dyDescent="0.3">
      <c r="A15" s="650" t="s">
        <v>39</v>
      </c>
      <c r="B15" s="655" t="s">
        <v>40</v>
      </c>
      <c r="C15" s="651">
        <v>630516</v>
      </c>
      <c r="D15" s="656"/>
      <c r="E15" s="651">
        <f>6854737+1951</f>
        <v>6856688</v>
      </c>
      <c r="F15" s="646">
        <f t="shared" si="0"/>
        <v>7487204</v>
      </c>
      <c r="G15" s="647" t="s">
        <v>1327</v>
      </c>
      <c r="H15" s="647"/>
      <c r="I15" s="134"/>
      <c r="J15" s="653"/>
      <c r="K15" s="136"/>
      <c r="L15" s="649"/>
      <c r="M15" s="624"/>
    </row>
    <row r="16" spans="1:13" ht="29.1" customHeight="1" x14ac:dyDescent="0.3">
      <c r="A16" s="650" t="s">
        <v>42</v>
      </c>
      <c r="B16" s="655" t="s">
        <v>43</v>
      </c>
      <c r="C16" s="651">
        <v>6834802</v>
      </c>
      <c r="D16" s="656"/>
      <c r="E16" s="651">
        <f>74305338+21144</f>
        <v>74326482</v>
      </c>
      <c r="F16" s="646">
        <f t="shared" si="0"/>
        <v>81161284</v>
      </c>
      <c r="G16" s="647" t="s">
        <v>1328</v>
      </c>
      <c r="H16" s="647"/>
      <c r="I16" s="134"/>
      <c r="J16" s="653"/>
      <c r="K16" s="136"/>
      <c r="L16" s="649"/>
      <c r="M16" s="624"/>
    </row>
    <row r="17" spans="1:13" ht="29.1" customHeight="1" x14ac:dyDescent="0.3">
      <c r="A17" s="650" t="s">
        <v>45</v>
      </c>
      <c r="B17" s="655" t="s">
        <v>46</v>
      </c>
      <c r="C17" s="651">
        <v>3783101</v>
      </c>
      <c r="D17" s="656"/>
      <c r="E17" s="651">
        <f>41128416+11703</f>
        <v>41140119</v>
      </c>
      <c r="F17" s="646">
        <f t="shared" si="0"/>
        <v>44923220</v>
      </c>
      <c r="G17" s="647" t="s">
        <v>1329</v>
      </c>
      <c r="H17" s="647"/>
      <c r="I17" s="134"/>
      <c r="J17" s="653"/>
      <c r="K17" s="136"/>
      <c r="L17" s="649"/>
      <c r="M17" s="624"/>
    </row>
    <row r="18" spans="1:13" ht="29.1" customHeight="1" x14ac:dyDescent="0.3">
      <c r="A18" s="650" t="s">
        <v>48</v>
      </c>
      <c r="B18" s="655" t="s">
        <v>49</v>
      </c>
      <c r="C18" s="651">
        <v>1891550</v>
      </c>
      <c r="D18" s="656"/>
      <c r="E18" s="651">
        <f>20564209+5851</f>
        <v>20570060</v>
      </c>
      <c r="F18" s="646">
        <f t="shared" si="0"/>
        <v>22461610</v>
      </c>
      <c r="G18" s="647" t="s">
        <v>1330</v>
      </c>
      <c r="H18" s="647"/>
      <c r="I18" s="134"/>
      <c r="J18" s="653"/>
      <c r="K18" s="136"/>
      <c r="L18" s="649"/>
      <c r="M18" s="624"/>
    </row>
    <row r="19" spans="1:13" ht="29.1" customHeight="1" x14ac:dyDescent="0.3">
      <c r="A19" s="650" t="s">
        <v>51</v>
      </c>
      <c r="B19" s="655" t="s">
        <v>52</v>
      </c>
      <c r="C19" s="651">
        <v>2200000</v>
      </c>
      <c r="D19" s="656"/>
      <c r="E19" s="651">
        <f>19700000-2200000</f>
        <v>17500000</v>
      </c>
      <c r="F19" s="646">
        <f t="shared" si="0"/>
        <v>19700000</v>
      </c>
      <c r="G19" s="647" t="s">
        <v>1331</v>
      </c>
      <c r="H19" s="647"/>
      <c r="I19" s="134"/>
      <c r="J19" s="135"/>
      <c r="K19" s="136"/>
      <c r="L19" s="649"/>
      <c r="M19" s="624"/>
    </row>
    <row r="20" spans="1:13" x14ac:dyDescent="0.3">
      <c r="A20" s="650" t="s">
        <v>55</v>
      </c>
      <c r="B20" s="649" t="s">
        <v>56</v>
      </c>
      <c r="C20" s="651"/>
      <c r="D20" s="651"/>
      <c r="E20" s="657">
        <v>51540000</v>
      </c>
      <c r="F20" s="646">
        <f t="shared" si="0"/>
        <v>51540000</v>
      </c>
      <c r="G20" s="658"/>
      <c r="H20" s="658"/>
      <c r="I20" s="659"/>
      <c r="J20" s="660"/>
      <c r="K20" s="661" t="s">
        <v>1332</v>
      </c>
      <c r="L20" s="649" t="s">
        <v>1333</v>
      </c>
      <c r="M20" s="624"/>
    </row>
    <row r="21" spans="1:13" hidden="1" x14ac:dyDescent="0.3">
      <c r="A21" s="650" t="s">
        <v>58</v>
      </c>
      <c r="B21" s="649" t="s">
        <v>59</v>
      </c>
      <c r="C21" s="651"/>
      <c r="D21" s="651"/>
      <c r="E21" s="662"/>
      <c r="F21" s="646">
        <f t="shared" si="0"/>
        <v>0</v>
      </c>
      <c r="G21" s="658"/>
      <c r="H21" s="658"/>
      <c r="I21" s="659"/>
      <c r="J21" s="660"/>
      <c r="K21" s="661" t="s">
        <v>57</v>
      </c>
      <c r="L21" s="649"/>
      <c r="M21" s="624"/>
    </row>
    <row r="22" spans="1:13" ht="68.400000000000006" x14ac:dyDescent="0.3">
      <c r="A22" s="650" t="s">
        <v>60</v>
      </c>
      <c r="B22" s="649" t="s">
        <v>61</v>
      </c>
      <c r="C22" s="651">
        <v>4016110</v>
      </c>
      <c r="D22" s="651"/>
      <c r="E22" s="663">
        <v>29975211</v>
      </c>
      <c r="F22" s="646">
        <f t="shared" si="0"/>
        <v>33991321</v>
      </c>
      <c r="G22" s="664" t="s">
        <v>1334</v>
      </c>
      <c r="H22" s="664"/>
      <c r="I22" s="659"/>
      <c r="J22" s="660"/>
      <c r="K22" s="661" t="s">
        <v>1109</v>
      </c>
      <c r="L22" s="649" t="s">
        <v>1335</v>
      </c>
      <c r="M22" s="624"/>
    </row>
    <row r="23" spans="1:13" hidden="1" x14ac:dyDescent="0.3">
      <c r="A23" s="650"/>
      <c r="B23" s="649"/>
      <c r="C23" s="651"/>
      <c r="D23" s="651"/>
      <c r="E23" s="665"/>
      <c r="F23" s="646">
        <f t="shared" si="0"/>
        <v>0</v>
      </c>
      <c r="G23" s="658"/>
      <c r="H23" s="658"/>
      <c r="I23" s="659"/>
      <c r="J23" s="660"/>
      <c r="K23" s="661" t="s">
        <v>1336</v>
      </c>
      <c r="L23" s="649" t="s">
        <v>1335</v>
      </c>
      <c r="M23" s="624"/>
    </row>
    <row r="24" spans="1:13" hidden="1" x14ac:dyDescent="0.3">
      <c r="A24" s="650" t="s">
        <v>64</v>
      </c>
      <c r="B24" s="649" t="s">
        <v>65</v>
      </c>
      <c r="C24" s="651"/>
      <c r="D24" s="651"/>
      <c r="E24" s="665">
        <v>0</v>
      </c>
      <c r="F24" s="646">
        <f t="shared" si="0"/>
        <v>0</v>
      </c>
      <c r="G24" s="658"/>
      <c r="H24" s="658"/>
      <c r="I24" s="659"/>
      <c r="J24" s="660"/>
      <c r="K24" s="661" t="s">
        <v>57</v>
      </c>
      <c r="L24" s="649"/>
      <c r="M24" s="624"/>
    </row>
    <row r="25" spans="1:13" hidden="1" x14ac:dyDescent="0.3">
      <c r="A25" s="650" t="s">
        <v>66</v>
      </c>
      <c r="B25" s="649" t="s">
        <v>67</v>
      </c>
      <c r="C25" s="651"/>
      <c r="D25" s="651"/>
      <c r="E25" s="665"/>
      <c r="F25" s="646">
        <f t="shared" si="0"/>
        <v>0</v>
      </c>
      <c r="G25" s="658"/>
      <c r="H25" s="658"/>
      <c r="I25" s="659"/>
      <c r="J25" s="660"/>
      <c r="K25" s="661" t="s">
        <v>57</v>
      </c>
      <c r="L25" s="649"/>
      <c r="M25" s="624"/>
    </row>
    <row r="26" spans="1:13" x14ac:dyDescent="0.3">
      <c r="A26" s="650" t="s">
        <v>69</v>
      </c>
      <c r="B26" s="649" t="s">
        <v>70</v>
      </c>
      <c r="C26" s="666"/>
      <c r="D26" s="651"/>
      <c r="E26" s="666">
        <v>9745552</v>
      </c>
      <c r="F26" s="646">
        <f t="shared" si="0"/>
        <v>9745552</v>
      </c>
      <c r="G26" s="658"/>
      <c r="H26" s="658"/>
      <c r="I26" s="659"/>
      <c r="J26" s="660"/>
      <c r="K26" s="667"/>
      <c r="L26" s="649"/>
      <c r="M26" s="624"/>
    </row>
    <row r="27" spans="1:13" ht="57" x14ac:dyDescent="0.3">
      <c r="A27" s="650" t="s">
        <v>71</v>
      </c>
      <c r="B27" s="649" t="s">
        <v>72</v>
      </c>
      <c r="C27" s="668">
        <v>9389136</v>
      </c>
      <c r="D27" s="651"/>
      <c r="E27" s="666">
        <v>27810864</v>
      </c>
      <c r="F27" s="646">
        <f t="shared" si="0"/>
        <v>37200000</v>
      </c>
      <c r="G27" s="669" t="s">
        <v>1337</v>
      </c>
      <c r="H27" s="669"/>
      <c r="I27" s="659"/>
      <c r="J27" s="660"/>
      <c r="K27" s="667"/>
      <c r="L27" s="649"/>
      <c r="M27" s="624"/>
    </row>
    <row r="28" spans="1:13" hidden="1" x14ac:dyDescent="0.3">
      <c r="A28" s="650" t="s">
        <v>73</v>
      </c>
      <c r="B28" s="649" t="s">
        <v>74</v>
      </c>
      <c r="C28" s="670"/>
      <c r="D28" s="651"/>
      <c r="E28" s="666"/>
      <c r="F28" s="646">
        <f t="shared" si="0"/>
        <v>0</v>
      </c>
      <c r="G28" s="671"/>
      <c r="H28" s="671"/>
      <c r="I28" s="659"/>
      <c r="J28" s="660"/>
      <c r="K28" s="667"/>
      <c r="L28" s="649"/>
      <c r="M28" s="624"/>
    </row>
    <row r="29" spans="1:13" ht="57" x14ac:dyDescent="0.3">
      <c r="A29" s="650" t="s">
        <v>75</v>
      </c>
      <c r="B29" s="649" t="s">
        <v>76</v>
      </c>
      <c r="C29" s="668">
        <v>2302109</v>
      </c>
      <c r="D29" s="651"/>
      <c r="E29" s="666">
        <v>17857891</v>
      </c>
      <c r="F29" s="672">
        <f t="shared" si="0"/>
        <v>20160000</v>
      </c>
      <c r="G29" s="669" t="s">
        <v>1338</v>
      </c>
      <c r="H29" s="669"/>
      <c r="I29" s="659"/>
      <c r="J29" s="660"/>
      <c r="K29" s="667" t="s">
        <v>1339</v>
      </c>
      <c r="L29" s="649" t="s">
        <v>1340</v>
      </c>
      <c r="M29" s="624"/>
    </row>
    <row r="30" spans="1:13" ht="79.8" x14ac:dyDescent="0.3">
      <c r="A30" s="650" t="s">
        <v>79</v>
      </c>
      <c r="B30" s="649" t="s">
        <v>80</v>
      </c>
      <c r="C30" s="666">
        <v>3801218</v>
      </c>
      <c r="D30" s="651"/>
      <c r="E30" s="666">
        <v>3801218</v>
      </c>
      <c r="F30" s="646">
        <f t="shared" si="0"/>
        <v>7602436</v>
      </c>
      <c r="G30" s="647" t="s">
        <v>1341</v>
      </c>
      <c r="H30" s="647"/>
      <c r="I30" s="659"/>
      <c r="J30" s="660"/>
      <c r="K30" s="667"/>
      <c r="L30" s="649"/>
      <c r="M30" s="624"/>
    </row>
    <row r="31" spans="1:13" x14ac:dyDescent="0.3">
      <c r="A31" s="650" t="s">
        <v>84</v>
      </c>
      <c r="B31" s="673" t="s">
        <v>85</v>
      </c>
      <c r="C31" s="674"/>
      <c r="D31" s="674"/>
      <c r="E31" s="665">
        <v>400000</v>
      </c>
      <c r="F31" s="646">
        <f t="shared" si="0"/>
        <v>400000</v>
      </c>
      <c r="G31" s="647"/>
      <c r="H31" s="647"/>
      <c r="I31" s="659"/>
      <c r="J31" s="675"/>
      <c r="K31" s="661" t="s">
        <v>789</v>
      </c>
      <c r="L31" s="649" t="s">
        <v>1342</v>
      </c>
      <c r="M31" s="624"/>
    </row>
    <row r="32" spans="1:13" hidden="1" x14ac:dyDescent="0.3">
      <c r="A32" s="650" t="s">
        <v>90</v>
      </c>
      <c r="B32" s="673" t="s">
        <v>91</v>
      </c>
      <c r="C32" s="674"/>
      <c r="D32" s="674"/>
      <c r="E32" s="665"/>
      <c r="F32" s="646">
        <f t="shared" si="0"/>
        <v>0</v>
      </c>
      <c r="G32" s="332"/>
      <c r="H32" s="332"/>
      <c r="I32" s="659"/>
      <c r="J32" s="660"/>
      <c r="K32" s="667"/>
      <c r="L32" s="649"/>
      <c r="M32" s="624"/>
    </row>
    <row r="33" spans="1:14" hidden="1" x14ac:dyDescent="0.3">
      <c r="A33" s="650" t="s">
        <v>93</v>
      </c>
      <c r="B33" s="673" t="s">
        <v>94</v>
      </c>
      <c r="C33" s="674"/>
      <c r="D33" s="674"/>
      <c r="E33" s="665"/>
      <c r="F33" s="646">
        <f t="shared" si="0"/>
        <v>0</v>
      </c>
      <c r="G33" s="332"/>
      <c r="H33" s="332"/>
      <c r="I33" s="659"/>
      <c r="J33" s="660"/>
      <c r="K33" s="667"/>
      <c r="L33" s="649"/>
      <c r="M33" s="624"/>
    </row>
    <row r="34" spans="1:14" hidden="1" x14ac:dyDescent="0.3">
      <c r="A34" s="650" t="s">
        <v>96</v>
      </c>
      <c r="B34" s="673" t="s">
        <v>97</v>
      </c>
      <c r="C34" s="674"/>
      <c r="D34" s="674"/>
      <c r="E34" s="665"/>
      <c r="F34" s="646">
        <f t="shared" si="0"/>
        <v>0</v>
      </c>
      <c r="G34" s="677"/>
      <c r="H34" s="677"/>
      <c r="I34" s="659"/>
      <c r="J34" s="660"/>
      <c r="K34" s="667"/>
      <c r="L34" s="649"/>
      <c r="M34" s="624"/>
    </row>
    <row r="35" spans="1:14" hidden="1" x14ac:dyDescent="0.3">
      <c r="A35" s="650" t="s">
        <v>98</v>
      </c>
      <c r="B35" s="673" t="s">
        <v>99</v>
      </c>
      <c r="C35" s="674"/>
      <c r="D35" s="674"/>
      <c r="E35" s="665"/>
      <c r="F35" s="646">
        <f t="shared" si="0"/>
        <v>0</v>
      </c>
      <c r="G35" s="677"/>
      <c r="H35" s="677"/>
      <c r="I35" s="659"/>
      <c r="J35" s="660"/>
      <c r="K35" s="667"/>
      <c r="L35" s="649"/>
      <c r="M35" s="624"/>
    </row>
    <row r="36" spans="1:14" ht="22.8" x14ac:dyDescent="0.3">
      <c r="A36" s="650" t="s">
        <v>100</v>
      </c>
      <c r="B36" s="678" t="s">
        <v>101</v>
      </c>
      <c r="C36" s="674"/>
      <c r="D36" s="674"/>
      <c r="E36" s="665">
        <f>6143285+30000000</f>
        <v>36143285</v>
      </c>
      <c r="F36" s="646">
        <f t="shared" si="0"/>
        <v>36143285</v>
      </c>
      <c r="G36" s="677"/>
      <c r="H36" s="677"/>
      <c r="I36" s="659"/>
      <c r="J36" s="679"/>
      <c r="K36" s="667"/>
      <c r="L36" s="679" t="s">
        <v>1343</v>
      </c>
      <c r="M36" s="624"/>
    </row>
    <row r="37" spans="1:14" ht="22.8" x14ac:dyDescent="0.3">
      <c r="A37" s="650" t="s">
        <v>104</v>
      </c>
      <c r="B37" s="678" t="s">
        <v>105</v>
      </c>
      <c r="C37" s="674"/>
      <c r="D37" s="674"/>
      <c r="E37" s="665">
        <v>8700958</v>
      </c>
      <c r="F37" s="646">
        <f t="shared" si="0"/>
        <v>8700958</v>
      </c>
      <c r="G37" s="332"/>
      <c r="H37" s="332"/>
      <c r="I37" s="659"/>
      <c r="J37" s="679"/>
      <c r="K37" s="680" t="s">
        <v>1040</v>
      </c>
      <c r="L37" s="681" t="s">
        <v>1344</v>
      </c>
      <c r="M37" s="624"/>
    </row>
    <row r="38" spans="1:14" ht="34.200000000000003" x14ac:dyDescent="0.3">
      <c r="A38" s="650" t="s">
        <v>110</v>
      </c>
      <c r="B38" s="673" t="s">
        <v>111</v>
      </c>
      <c r="C38" s="674"/>
      <c r="D38" s="674"/>
      <c r="E38" s="682">
        <v>1500000</v>
      </c>
      <c r="F38" s="672">
        <f t="shared" si="0"/>
        <v>1500000</v>
      </c>
      <c r="G38" s="683" t="s">
        <v>1345</v>
      </c>
      <c r="H38" s="683"/>
      <c r="I38" s="659"/>
      <c r="J38" s="684"/>
      <c r="K38" s="680" t="s">
        <v>1041</v>
      </c>
      <c r="L38" s="681" t="s">
        <v>1346</v>
      </c>
      <c r="M38" s="624"/>
    </row>
    <row r="39" spans="1:14" hidden="1" x14ac:dyDescent="0.3">
      <c r="A39" s="650" t="s">
        <v>112</v>
      </c>
      <c r="B39" s="673" t="s">
        <v>113</v>
      </c>
      <c r="C39" s="674"/>
      <c r="D39" s="674"/>
      <c r="E39" s="682">
        <v>0</v>
      </c>
      <c r="F39" s="672">
        <f t="shared" si="0"/>
        <v>0</v>
      </c>
      <c r="G39" s="683"/>
      <c r="H39" s="683"/>
      <c r="I39" s="659"/>
      <c r="J39" s="684"/>
      <c r="K39" s="667"/>
      <c r="L39" s="649"/>
      <c r="M39" s="624"/>
    </row>
    <row r="40" spans="1:14" x14ac:dyDescent="0.3">
      <c r="A40" s="650" t="s">
        <v>114</v>
      </c>
      <c r="B40" s="673" t="s">
        <v>115</v>
      </c>
      <c r="C40" s="674"/>
      <c r="D40" s="674"/>
      <c r="E40" s="665">
        <v>6000000</v>
      </c>
      <c r="F40" s="672">
        <f t="shared" si="0"/>
        <v>6000000</v>
      </c>
      <c r="G40" s="683"/>
      <c r="H40" s="683"/>
      <c r="I40" s="659"/>
      <c r="J40" s="685"/>
      <c r="K40" s="661"/>
      <c r="L40" s="649"/>
      <c r="M40" s="624"/>
    </row>
    <row r="41" spans="1:14" ht="34.200000000000003" x14ac:dyDescent="0.3">
      <c r="A41" s="650" t="s">
        <v>116</v>
      </c>
      <c r="B41" s="673" t="s">
        <v>117</v>
      </c>
      <c r="C41" s="674"/>
      <c r="D41" s="674"/>
      <c r="E41" s="665">
        <v>17000000</v>
      </c>
      <c r="F41" s="672">
        <f t="shared" si="0"/>
        <v>17000000</v>
      </c>
      <c r="G41" s="683" t="s">
        <v>1347</v>
      </c>
      <c r="H41" s="683"/>
      <c r="I41" s="686" t="s">
        <v>86</v>
      </c>
      <c r="J41" s="687" t="s">
        <v>1348</v>
      </c>
      <c r="K41" s="661"/>
      <c r="L41" s="649"/>
      <c r="M41" s="624"/>
    </row>
    <row r="42" spans="1:14" hidden="1" x14ac:dyDescent="0.3">
      <c r="A42" s="650" t="s">
        <v>120</v>
      </c>
      <c r="B42" s="673" t="s">
        <v>1349</v>
      </c>
      <c r="C42" s="674"/>
      <c r="D42" s="674"/>
      <c r="E42" s="665"/>
      <c r="F42" s="646">
        <f t="shared" si="0"/>
        <v>0</v>
      </c>
      <c r="G42" s="332"/>
      <c r="H42" s="332"/>
      <c r="I42" s="659"/>
      <c r="J42" s="684"/>
      <c r="K42" s="667"/>
      <c r="L42" s="649"/>
      <c r="M42" s="624"/>
    </row>
    <row r="43" spans="1:14" ht="136.80000000000001" x14ac:dyDescent="0.3">
      <c r="A43" s="650" t="s">
        <v>126</v>
      </c>
      <c r="B43" s="673" t="s">
        <v>127</v>
      </c>
      <c r="C43" s="674">
        <v>69745821</v>
      </c>
      <c r="D43" s="674"/>
      <c r="E43" s="665">
        <v>194695178</v>
      </c>
      <c r="F43" s="646">
        <f t="shared" si="0"/>
        <v>264440999</v>
      </c>
      <c r="G43" s="664" t="s">
        <v>1350</v>
      </c>
      <c r="H43" s="664"/>
      <c r="I43" s="149" t="s">
        <v>86</v>
      </c>
      <c r="J43" s="681" t="s">
        <v>1351</v>
      </c>
      <c r="K43" s="680"/>
      <c r="L43" s="681"/>
      <c r="M43" s="624"/>
    </row>
    <row r="44" spans="1:14" s="693" customFormat="1" ht="120" customHeight="1" x14ac:dyDescent="0.3">
      <c r="A44" s="650" t="s">
        <v>133</v>
      </c>
      <c r="B44" s="673" t="s">
        <v>134</v>
      </c>
      <c r="C44" s="674">
        <v>110000000</v>
      </c>
      <c r="D44" s="674"/>
      <c r="E44" s="682">
        <v>175000000</v>
      </c>
      <c r="F44" s="646">
        <f t="shared" si="0"/>
        <v>285000000</v>
      </c>
      <c r="G44" s="669" t="s">
        <v>1352</v>
      </c>
      <c r="H44" s="669"/>
      <c r="I44" s="688" t="s">
        <v>86</v>
      </c>
      <c r="J44" s="689" t="s">
        <v>1353</v>
      </c>
      <c r="K44" s="690"/>
      <c r="L44" s="673"/>
      <c r="M44" s="691"/>
      <c r="N44" s="692"/>
    </row>
    <row r="45" spans="1:14" ht="22.8" x14ac:dyDescent="0.3">
      <c r="A45" s="694" t="s">
        <v>140</v>
      </c>
      <c r="B45" s="678" t="s">
        <v>141</v>
      </c>
      <c r="C45" s="695"/>
      <c r="D45" s="695"/>
      <c r="E45" s="652">
        <f>1000000+500000</f>
        <v>1500000</v>
      </c>
      <c r="F45" s="646">
        <f t="shared" si="0"/>
        <v>1500000</v>
      </c>
      <c r="G45" s="591"/>
      <c r="H45" s="591"/>
      <c r="I45" s="659" t="s">
        <v>86</v>
      </c>
      <c r="J45" s="679" t="s">
        <v>1354</v>
      </c>
      <c r="K45" s="661"/>
      <c r="L45" s="649"/>
      <c r="M45" s="624"/>
    </row>
    <row r="46" spans="1:14" x14ac:dyDescent="0.3">
      <c r="A46" s="694" t="s">
        <v>142</v>
      </c>
      <c r="B46" s="678" t="s">
        <v>143</v>
      </c>
      <c r="C46" s="695"/>
      <c r="D46" s="695"/>
      <c r="E46" s="652">
        <v>17000000</v>
      </c>
      <c r="F46" s="646">
        <f t="shared" si="0"/>
        <v>17000000</v>
      </c>
      <c r="G46" s="658"/>
      <c r="H46" s="658"/>
      <c r="I46" s="659"/>
      <c r="J46" s="684"/>
      <c r="K46" s="661"/>
      <c r="L46" s="649"/>
      <c r="M46" s="624"/>
    </row>
    <row r="47" spans="1:14" x14ac:dyDescent="0.3">
      <c r="A47" s="694" t="s">
        <v>144</v>
      </c>
      <c r="B47" s="678" t="s">
        <v>145</v>
      </c>
      <c r="C47" s="695"/>
      <c r="D47" s="695"/>
      <c r="E47" s="652">
        <v>2000000</v>
      </c>
      <c r="F47" s="646">
        <f t="shared" si="0"/>
        <v>2000000</v>
      </c>
      <c r="G47" s="591"/>
      <c r="H47" s="591"/>
      <c r="I47" s="659" t="s">
        <v>86</v>
      </c>
      <c r="J47" s="679" t="s">
        <v>1355</v>
      </c>
      <c r="K47" s="667"/>
      <c r="L47" s="649"/>
      <c r="M47" s="624"/>
    </row>
    <row r="48" spans="1:14" hidden="1" x14ac:dyDescent="0.3">
      <c r="A48" s="694" t="s">
        <v>146</v>
      </c>
      <c r="B48" s="678" t="s">
        <v>147</v>
      </c>
      <c r="C48" s="695">
        <v>0</v>
      </c>
      <c r="D48" s="695"/>
      <c r="E48" s="652">
        <v>1000000</v>
      </c>
      <c r="F48" s="646">
        <f t="shared" si="0"/>
        <v>1000000</v>
      </c>
      <c r="G48" s="591"/>
      <c r="H48" s="591"/>
      <c r="I48" s="659"/>
      <c r="J48" s="684"/>
      <c r="K48" s="661"/>
      <c r="L48" s="649"/>
      <c r="M48" s="624"/>
    </row>
    <row r="49" spans="1:13" ht="91.2" x14ac:dyDescent="0.3">
      <c r="A49" s="694" t="s">
        <v>149</v>
      </c>
      <c r="B49" s="678" t="s">
        <v>150</v>
      </c>
      <c r="C49" s="695">
        <v>2400000</v>
      </c>
      <c r="D49" s="695">
        <v>0</v>
      </c>
      <c r="E49" s="652">
        <v>10000000</v>
      </c>
      <c r="F49" s="646">
        <f>+C49+D49+E49</f>
        <v>12400000</v>
      </c>
      <c r="G49" s="664" t="s">
        <v>1356</v>
      </c>
      <c r="H49" s="664"/>
      <c r="I49" s="659" t="s">
        <v>86</v>
      </c>
      <c r="J49" s="679" t="s">
        <v>1357</v>
      </c>
      <c r="K49" s="661"/>
      <c r="L49" s="649"/>
      <c r="M49" s="624"/>
    </row>
    <row r="50" spans="1:13" hidden="1" x14ac:dyDescent="0.3">
      <c r="A50" s="650" t="s">
        <v>153</v>
      </c>
      <c r="B50" s="673" t="s">
        <v>154</v>
      </c>
      <c r="C50" s="674"/>
      <c r="D50" s="674"/>
      <c r="E50" s="682">
        <v>0</v>
      </c>
      <c r="F50" s="646">
        <f t="shared" si="0"/>
        <v>0</v>
      </c>
      <c r="G50" s="677"/>
      <c r="H50" s="677"/>
      <c r="I50" s="659"/>
      <c r="J50" s="684"/>
      <c r="K50" s="667"/>
      <c r="L50" s="649"/>
      <c r="M50" s="624"/>
    </row>
    <row r="51" spans="1:13" hidden="1" x14ac:dyDescent="0.3">
      <c r="A51" s="650" t="s">
        <v>155</v>
      </c>
      <c r="B51" s="673" t="s">
        <v>156</v>
      </c>
      <c r="C51" s="674"/>
      <c r="D51" s="674"/>
      <c r="E51" s="682">
        <v>0</v>
      </c>
      <c r="F51" s="646">
        <f t="shared" si="0"/>
        <v>0</v>
      </c>
      <c r="G51" s="677"/>
      <c r="H51" s="677"/>
      <c r="I51" s="659"/>
      <c r="J51" s="684"/>
      <c r="K51" s="667"/>
      <c r="L51" s="649"/>
      <c r="M51" s="624"/>
    </row>
    <row r="52" spans="1:13" ht="34.200000000000003" x14ac:dyDescent="0.3">
      <c r="A52" s="650" t="s">
        <v>158</v>
      </c>
      <c r="B52" s="673" t="s">
        <v>159</v>
      </c>
      <c r="C52" s="674"/>
      <c r="D52" s="674"/>
      <c r="E52" s="665">
        <v>6200000</v>
      </c>
      <c r="F52" s="646">
        <f t="shared" si="0"/>
        <v>6200000</v>
      </c>
      <c r="G52" s="647" t="s">
        <v>1358</v>
      </c>
      <c r="H52" s="647"/>
      <c r="I52" s="659" t="s">
        <v>86</v>
      </c>
      <c r="J52" s="679" t="s">
        <v>1359</v>
      </c>
      <c r="K52" s="661" t="s">
        <v>1360</v>
      </c>
      <c r="L52" s="649" t="s">
        <v>1361</v>
      </c>
      <c r="M52" s="624"/>
    </row>
    <row r="53" spans="1:13" hidden="1" x14ac:dyDescent="0.3">
      <c r="A53" s="650" t="s">
        <v>164</v>
      </c>
      <c r="B53" s="673" t="s">
        <v>165</v>
      </c>
      <c r="C53" s="674"/>
      <c r="D53" s="674"/>
      <c r="E53" s="665">
        <v>0</v>
      </c>
      <c r="F53" s="646">
        <f t="shared" si="0"/>
        <v>0</v>
      </c>
      <c r="G53" s="332"/>
      <c r="H53" s="332"/>
      <c r="I53" s="659"/>
      <c r="J53" s="684"/>
      <c r="K53" s="667"/>
      <c r="L53" s="649"/>
      <c r="M53" s="624"/>
    </row>
    <row r="54" spans="1:13" ht="91.2" x14ac:dyDescent="0.3">
      <c r="A54" s="650" t="s">
        <v>167</v>
      </c>
      <c r="B54" s="678" t="s">
        <v>168</v>
      </c>
      <c r="C54" s="674">
        <v>7488855</v>
      </c>
      <c r="D54" s="674"/>
      <c r="E54" s="665">
        <f>47700000+34016132</f>
        <v>81716132</v>
      </c>
      <c r="F54" s="646">
        <f t="shared" si="0"/>
        <v>89204987</v>
      </c>
      <c r="G54" s="664" t="s">
        <v>1362</v>
      </c>
      <c r="H54" s="664"/>
      <c r="I54" s="659"/>
      <c r="J54" s="684"/>
      <c r="K54" s="680" t="s">
        <v>1363</v>
      </c>
      <c r="L54" s="696" t="s">
        <v>1364</v>
      </c>
      <c r="M54" s="624"/>
    </row>
    <row r="55" spans="1:13" ht="0.9" hidden="1" customHeight="1" x14ac:dyDescent="0.3">
      <c r="A55" s="650" t="s">
        <v>172</v>
      </c>
      <c r="B55" s="678" t="s">
        <v>173</v>
      </c>
      <c r="C55" s="674"/>
      <c r="D55" s="674"/>
      <c r="E55" s="665"/>
      <c r="F55" s="646">
        <f t="shared" si="0"/>
        <v>0</v>
      </c>
      <c r="G55" s="677"/>
      <c r="H55" s="677"/>
      <c r="I55" s="659"/>
      <c r="J55" s="684"/>
      <c r="K55" s="667"/>
      <c r="L55" s="649"/>
      <c r="M55" s="624"/>
    </row>
    <row r="56" spans="1:13" ht="22.8" hidden="1" x14ac:dyDescent="0.3">
      <c r="A56" s="650" t="s">
        <v>174</v>
      </c>
      <c r="B56" s="678" t="s">
        <v>175</v>
      </c>
      <c r="C56" s="674"/>
      <c r="D56" s="674"/>
      <c r="E56" s="665"/>
      <c r="F56" s="646">
        <f t="shared" si="0"/>
        <v>0</v>
      </c>
      <c r="G56" s="677"/>
      <c r="H56" s="677"/>
      <c r="I56" s="659"/>
      <c r="J56" s="684"/>
      <c r="K56" s="667"/>
      <c r="L56" s="649"/>
      <c r="M56" s="624"/>
    </row>
    <row r="57" spans="1:13" ht="68.400000000000006" x14ac:dyDescent="0.3">
      <c r="A57" s="650" t="s">
        <v>176</v>
      </c>
      <c r="B57" s="678" t="s">
        <v>177</v>
      </c>
      <c r="C57" s="674">
        <v>3900000</v>
      </c>
      <c r="D57" s="674"/>
      <c r="E57" s="665"/>
      <c r="F57" s="646">
        <f t="shared" si="0"/>
        <v>3900000</v>
      </c>
      <c r="G57" s="664" t="s">
        <v>1365</v>
      </c>
      <c r="H57" s="664"/>
      <c r="I57" s="659" t="s">
        <v>86</v>
      </c>
      <c r="J57" s="684" t="s">
        <v>1366</v>
      </c>
      <c r="K57" s="667"/>
      <c r="L57" s="649"/>
      <c r="M57" s="624"/>
    </row>
    <row r="58" spans="1:13" ht="79.8" x14ac:dyDescent="0.3">
      <c r="A58" s="650" t="s">
        <v>180</v>
      </c>
      <c r="B58" s="678" t="s">
        <v>181</v>
      </c>
      <c r="C58" s="674">
        <v>3000000</v>
      </c>
      <c r="D58" s="674"/>
      <c r="E58" s="665">
        <f>500000+2000000</f>
        <v>2500000</v>
      </c>
      <c r="F58" s="646">
        <f t="shared" si="0"/>
        <v>5500000</v>
      </c>
      <c r="G58" s="664" t="s">
        <v>1367</v>
      </c>
      <c r="H58" s="664"/>
      <c r="I58" s="659" t="s">
        <v>86</v>
      </c>
      <c r="J58" s="679" t="s">
        <v>1368</v>
      </c>
      <c r="K58" s="667"/>
      <c r="L58" s="649"/>
      <c r="M58" s="624"/>
    </row>
    <row r="59" spans="1:13" ht="22.8" x14ac:dyDescent="0.3">
      <c r="A59" s="650" t="s">
        <v>184</v>
      </c>
      <c r="B59" s="678" t="s">
        <v>185</v>
      </c>
      <c r="C59" s="674"/>
      <c r="D59" s="674"/>
      <c r="E59" s="665">
        <v>1300000</v>
      </c>
      <c r="F59" s="646">
        <f t="shared" si="0"/>
        <v>1300000</v>
      </c>
      <c r="G59" s="332"/>
      <c r="H59" s="332"/>
      <c r="I59" s="659" t="s">
        <v>86</v>
      </c>
      <c r="J59" s="679" t="s">
        <v>1369</v>
      </c>
      <c r="K59" s="667"/>
      <c r="L59" s="649"/>
      <c r="M59" s="624"/>
    </row>
    <row r="60" spans="1:13" ht="79.8" x14ac:dyDescent="0.3">
      <c r="A60" s="650" t="s">
        <v>186</v>
      </c>
      <c r="B60" s="678" t="s">
        <v>187</v>
      </c>
      <c r="C60" s="674">
        <v>2500000</v>
      </c>
      <c r="D60" s="674"/>
      <c r="E60" s="665">
        <v>1800000</v>
      </c>
      <c r="F60" s="646">
        <f t="shared" si="0"/>
        <v>4300000</v>
      </c>
      <c r="G60" s="664" t="s">
        <v>1370</v>
      </c>
      <c r="H60" s="664"/>
      <c r="I60" s="659" t="s">
        <v>86</v>
      </c>
      <c r="J60" s="697" t="s">
        <v>1371</v>
      </c>
      <c r="K60" s="698"/>
      <c r="L60" s="697"/>
      <c r="M60" s="624"/>
    </row>
    <row r="61" spans="1:13" ht="79.8" x14ac:dyDescent="0.3">
      <c r="A61" s="650" t="s">
        <v>190</v>
      </c>
      <c r="B61" s="678" t="s">
        <v>798</v>
      </c>
      <c r="C61" s="674">
        <v>1960305</v>
      </c>
      <c r="D61" s="674"/>
      <c r="E61" s="665">
        <v>9917793</v>
      </c>
      <c r="F61" s="672">
        <f t="shared" si="0"/>
        <v>11878098</v>
      </c>
      <c r="G61" s="669" t="s">
        <v>1372</v>
      </c>
      <c r="H61" s="669"/>
      <c r="I61" s="659" t="s">
        <v>86</v>
      </c>
      <c r="J61" s="679" t="s">
        <v>1373</v>
      </c>
      <c r="K61" s="667"/>
      <c r="L61" s="649"/>
      <c r="M61" s="624"/>
    </row>
    <row r="62" spans="1:13" x14ac:dyDescent="0.3">
      <c r="A62" s="650" t="s">
        <v>194</v>
      </c>
      <c r="B62" s="673" t="s">
        <v>195</v>
      </c>
      <c r="C62" s="674"/>
      <c r="D62" s="674"/>
      <c r="E62" s="665">
        <v>1000000</v>
      </c>
      <c r="F62" s="646">
        <f t="shared" si="0"/>
        <v>1000000</v>
      </c>
      <c r="G62" s="677"/>
      <c r="H62" s="677"/>
      <c r="I62" s="659"/>
      <c r="J62" s="679"/>
      <c r="K62" s="667"/>
      <c r="L62" s="649"/>
      <c r="M62" s="624"/>
    </row>
    <row r="63" spans="1:13" hidden="1" x14ac:dyDescent="0.3">
      <c r="A63" s="650" t="s">
        <v>199</v>
      </c>
      <c r="B63" s="673" t="s">
        <v>200</v>
      </c>
      <c r="C63" s="674"/>
      <c r="D63" s="674"/>
      <c r="E63" s="682">
        <v>0</v>
      </c>
      <c r="F63" s="646">
        <f t="shared" si="0"/>
        <v>0</v>
      </c>
      <c r="G63" s="677"/>
      <c r="H63" s="677"/>
      <c r="I63" s="659"/>
      <c r="J63" s="684"/>
      <c r="K63" s="667"/>
      <c r="L63" s="649"/>
      <c r="M63" s="624"/>
    </row>
    <row r="64" spans="1:13" hidden="1" x14ac:dyDescent="0.3">
      <c r="A64" s="650" t="s">
        <v>201</v>
      </c>
      <c r="B64" s="673" t="s">
        <v>202</v>
      </c>
      <c r="C64" s="674"/>
      <c r="D64" s="674"/>
      <c r="E64" s="665">
        <v>0</v>
      </c>
      <c r="F64" s="646">
        <f t="shared" si="0"/>
        <v>0</v>
      </c>
      <c r="G64" s="677"/>
      <c r="H64" s="677"/>
      <c r="I64" s="659"/>
      <c r="J64" s="684"/>
      <c r="K64" s="667"/>
      <c r="L64" s="649"/>
      <c r="M64" s="624"/>
    </row>
    <row r="65" spans="1:13" hidden="1" x14ac:dyDescent="0.3">
      <c r="A65" s="650" t="s">
        <v>203</v>
      </c>
      <c r="B65" s="673" t="s">
        <v>204</v>
      </c>
      <c r="C65" s="674"/>
      <c r="D65" s="674"/>
      <c r="E65" s="665">
        <v>0</v>
      </c>
      <c r="F65" s="646">
        <f t="shared" si="0"/>
        <v>0</v>
      </c>
      <c r="G65" s="677"/>
      <c r="H65" s="677"/>
      <c r="I65" s="659"/>
      <c r="J65" s="684"/>
      <c r="K65" s="667"/>
      <c r="L65" s="649"/>
      <c r="M65" s="624"/>
    </row>
    <row r="66" spans="1:13" ht="68.400000000000006" x14ac:dyDescent="0.3">
      <c r="A66" s="650" t="s">
        <v>205</v>
      </c>
      <c r="B66" s="673" t="s">
        <v>206</v>
      </c>
      <c r="C66" s="674">
        <v>495075</v>
      </c>
      <c r="D66" s="674"/>
      <c r="E66" s="665">
        <v>534395</v>
      </c>
      <c r="F66" s="646">
        <f t="shared" si="0"/>
        <v>1029470</v>
      </c>
      <c r="G66" s="664" t="s">
        <v>1374</v>
      </c>
      <c r="H66" s="664"/>
      <c r="I66" s="659"/>
      <c r="J66" s="684"/>
      <c r="K66" s="667"/>
      <c r="L66" s="649"/>
      <c r="M66" s="624"/>
    </row>
    <row r="67" spans="1:13" ht="0.9" hidden="1" customHeight="1" x14ac:dyDescent="0.3">
      <c r="A67" s="650" t="s">
        <v>208</v>
      </c>
      <c r="B67" s="673" t="s">
        <v>209</v>
      </c>
      <c r="C67" s="674"/>
      <c r="D67" s="674"/>
      <c r="E67" s="682">
        <v>0</v>
      </c>
      <c r="F67" s="646">
        <f t="shared" si="0"/>
        <v>0</v>
      </c>
      <c r="G67" s="677"/>
      <c r="H67" s="677"/>
      <c r="I67" s="659"/>
      <c r="J67" s="684"/>
      <c r="K67" s="667"/>
      <c r="L67" s="649"/>
      <c r="M67" s="624"/>
    </row>
    <row r="68" spans="1:13" ht="0.9" hidden="1" customHeight="1" x14ac:dyDescent="0.3">
      <c r="A68" s="650" t="s">
        <v>210</v>
      </c>
      <c r="B68" s="673" t="s">
        <v>211</v>
      </c>
      <c r="C68" s="674"/>
      <c r="D68" s="674"/>
      <c r="E68" s="682">
        <v>0</v>
      </c>
      <c r="F68" s="646">
        <f t="shared" si="0"/>
        <v>0</v>
      </c>
      <c r="G68" s="677"/>
      <c r="H68" s="677"/>
      <c r="I68" s="659"/>
      <c r="J68" s="684"/>
      <c r="K68" s="667"/>
      <c r="L68" s="649"/>
      <c r="M68" s="624"/>
    </row>
    <row r="69" spans="1:13" ht="0.9" hidden="1" customHeight="1" x14ac:dyDescent="0.3">
      <c r="A69" s="650" t="s">
        <v>212</v>
      </c>
      <c r="B69" s="673" t="s">
        <v>213</v>
      </c>
      <c r="C69" s="674"/>
      <c r="D69" s="674"/>
      <c r="E69" s="682">
        <v>0</v>
      </c>
      <c r="F69" s="646">
        <f t="shared" si="0"/>
        <v>0</v>
      </c>
      <c r="G69" s="677"/>
      <c r="H69" s="677"/>
      <c r="I69" s="659"/>
      <c r="J69" s="684"/>
      <c r="K69" s="667"/>
      <c r="L69" s="649"/>
      <c r="M69" s="624"/>
    </row>
    <row r="70" spans="1:13" ht="0.9" hidden="1" customHeight="1" x14ac:dyDescent="0.3">
      <c r="A70" s="650" t="s">
        <v>214</v>
      </c>
      <c r="B70" s="673" t="s">
        <v>215</v>
      </c>
      <c r="C70" s="674"/>
      <c r="D70" s="674"/>
      <c r="E70" s="682">
        <v>0</v>
      </c>
      <c r="F70" s="646">
        <f t="shared" si="0"/>
        <v>0</v>
      </c>
      <c r="G70" s="677"/>
      <c r="H70" s="677"/>
      <c r="I70" s="659"/>
      <c r="J70" s="684"/>
      <c r="K70" s="667"/>
      <c r="L70" s="649"/>
      <c r="M70" s="624"/>
    </row>
    <row r="71" spans="1:13" hidden="1" x14ac:dyDescent="0.3">
      <c r="A71" s="650" t="s">
        <v>216</v>
      </c>
      <c r="B71" s="673" t="s">
        <v>217</v>
      </c>
      <c r="C71" s="674"/>
      <c r="D71" s="674"/>
      <c r="E71" s="665">
        <v>0</v>
      </c>
      <c r="F71" s="646">
        <f t="shared" ref="F71:F134" si="1">+C71+D71+E71</f>
        <v>0</v>
      </c>
      <c r="G71" s="332"/>
      <c r="H71" s="332"/>
      <c r="I71" s="659"/>
      <c r="J71" s="684"/>
      <c r="K71" s="667"/>
      <c r="L71" s="649"/>
      <c r="M71" s="624"/>
    </row>
    <row r="72" spans="1:13" hidden="1" x14ac:dyDescent="0.3">
      <c r="A72" s="650" t="s">
        <v>218</v>
      </c>
      <c r="B72" s="673" t="s">
        <v>219</v>
      </c>
      <c r="C72" s="674"/>
      <c r="D72" s="674"/>
      <c r="E72" s="665"/>
      <c r="F72" s="646">
        <f t="shared" si="1"/>
        <v>0</v>
      </c>
      <c r="G72" s="677"/>
      <c r="H72" s="677"/>
      <c r="I72" s="659"/>
      <c r="J72" s="684"/>
      <c r="K72" s="667"/>
      <c r="L72" s="649"/>
      <c r="M72" s="624"/>
    </row>
    <row r="73" spans="1:13" ht="91.2" x14ac:dyDescent="0.3">
      <c r="A73" s="650" t="s">
        <v>221</v>
      </c>
      <c r="B73" s="673" t="s">
        <v>222</v>
      </c>
      <c r="C73" s="674">
        <v>1500000</v>
      </c>
      <c r="D73" s="674"/>
      <c r="E73" s="665">
        <v>3100000</v>
      </c>
      <c r="F73" s="646">
        <f t="shared" si="1"/>
        <v>4600000</v>
      </c>
      <c r="G73" s="664" t="s">
        <v>1375</v>
      </c>
      <c r="H73" s="664"/>
      <c r="I73" s="659"/>
      <c r="J73" s="684"/>
      <c r="K73" s="667"/>
      <c r="L73" s="649"/>
      <c r="M73" s="624"/>
    </row>
    <row r="74" spans="1:13" ht="46.5" hidden="1" customHeight="1" x14ac:dyDescent="0.3">
      <c r="A74" s="650" t="s">
        <v>223</v>
      </c>
      <c r="B74" s="673" t="s">
        <v>224</v>
      </c>
      <c r="C74" s="674"/>
      <c r="D74" s="674"/>
      <c r="E74" s="665">
        <v>0</v>
      </c>
      <c r="F74" s="646">
        <f t="shared" si="1"/>
        <v>0</v>
      </c>
      <c r="G74" s="677"/>
      <c r="H74" s="677"/>
      <c r="I74" s="659" t="s">
        <v>86</v>
      </c>
      <c r="J74" s="679" t="s">
        <v>1376</v>
      </c>
      <c r="K74" s="667"/>
      <c r="L74" s="649"/>
      <c r="M74" s="624"/>
    </row>
    <row r="75" spans="1:13" ht="18.600000000000001" hidden="1" customHeight="1" x14ac:dyDescent="0.3">
      <c r="A75" s="650" t="s">
        <v>225</v>
      </c>
      <c r="B75" s="673" t="s">
        <v>226</v>
      </c>
      <c r="C75" s="674"/>
      <c r="D75" s="674"/>
      <c r="E75" s="665">
        <v>0</v>
      </c>
      <c r="F75" s="646">
        <f t="shared" si="1"/>
        <v>0</v>
      </c>
      <c r="G75" s="677"/>
      <c r="H75" s="677"/>
      <c r="I75" s="659"/>
      <c r="J75" s="679"/>
      <c r="K75" s="667"/>
      <c r="L75" s="649"/>
      <c r="M75" s="624"/>
    </row>
    <row r="76" spans="1:13" ht="18.600000000000001" customHeight="1" x14ac:dyDescent="0.3">
      <c r="A76" s="650" t="s">
        <v>227</v>
      </c>
      <c r="B76" s="673" t="s">
        <v>228</v>
      </c>
      <c r="C76" s="674"/>
      <c r="D76" s="674"/>
      <c r="E76" s="665">
        <f>1688017+300000</f>
        <v>1988017</v>
      </c>
      <c r="F76" s="646">
        <f t="shared" si="1"/>
        <v>1988017</v>
      </c>
      <c r="G76" s="677"/>
      <c r="H76" s="677"/>
      <c r="I76" s="659"/>
      <c r="J76" s="679"/>
      <c r="K76" s="698" t="s">
        <v>1377</v>
      </c>
      <c r="L76" s="699" t="s">
        <v>1378</v>
      </c>
      <c r="M76" s="624"/>
    </row>
    <row r="77" spans="1:13" ht="18.600000000000001" customHeight="1" x14ac:dyDescent="0.3">
      <c r="A77" s="650" t="s">
        <v>229</v>
      </c>
      <c r="B77" s="673" t="s">
        <v>230</v>
      </c>
      <c r="C77" s="674"/>
      <c r="D77" s="674"/>
      <c r="E77" s="665">
        <v>1000000</v>
      </c>
      <c r="F77" s="646">
        <f t="shared" si="1"/>
        <v>1000000</v>
      </c>
      <c r="G77" s="332"/>
      <c r="H77" s="332"/>
      <c r="I77" s="659" t="s">
        <v>86</v>
      </c>
      <c r="J77" s="679" t="s">
        <v>1379</v>
      </c>
      <c r="K77" s="667"/>
      <c r="L77" s="649"/>
      <c r="M77" s="624"/>
    </row>
    <row r="78" spans="1:13" ht="18.600000000000001" hidden="1" customHeight="1" x14ac:dyDescent="0.3">
      <c r="A78" s="650" t="s">
        <v>232</v>
      </c>
      <c r="B78" s="673" t="s">
        <v>233</v>
      </c>
      <c r="C78" s="674"/>
      <c r="D78" s="674"/>
      <c r="E78" s="682"/>
      <c r="F78" s="646">
        <f t="shared" si="1"/>
        <v>0</v>
      </c>
      <c r="G78" s="677"/>
      <c r="H78" s="677"/>
      <c r="I78" s="659"/>
      <c r="J78" s="679"/>
      <c r="K78" s="667"/>
      <c r="L78" s="649"/>
      <c r="M78" s="624"/>
    </row>
    <row r="79" spans="1:13" ht="18.600000000000001" hidden="1" customHeight="1" x14ac:dyDescent="0.3">
      <c r="A79" s="650" t="s">
        <v>234</v>
      </c>
      <c r="B79" s="673" t="s">
        <v>235</v>
      </c>
      <c r="C79" s="674"/>
      <c r="D79" s="674"/>
      <c r="E79" s="665"/>
      <c r="F79" s="646">
        <f t="shared" si="1"/>
        <v>0</v>
      </c>
      <c r="G79" s="677"/>
      <c r="H79" s="677"/>
      <c r="I79" s="659"/>
      <c r="J79" s="679"/>
      <c r="K79" s="667"/>
      <c r="L79" s="649"/>
      <c r="M79" s="624"/>
    </row>
    <row r="80" spans="1:13" ht="18.600000000000001" hidden="1" customHeight="1" x14ac:dyDescent="0.3">
      <c r="A80" s="650" t="s">
        <v>238</v>
      </c>
      <c r="B80" s="673" t="s">
        <v>239</v>
      </c>
      <c r="C80" s="674"/>
      <c r="D80" s="674"/>
      <c r="E80" s="665"/>
      <c r="F80" s="646">
        <f t="shared" si="1"/>
        <v>0</v>
      </c>
      <c r="G80" s="677"/>
      <c r="H80" s="677"/>
      <c r="I80" s="659"/>
      <c r="J80" s="679"/>
      <c r="K80" s="667"/>
      <c r="L80" s="649"/>
      <c r="M80" s="624"/>
    </row>
    <row r="81" spans="1:13" ht="18.600000000000001" hidden="1" customHeight="1" x14ac:dyDescent="0.3">
      <c r="A81" s="650" t="s">
        <v>241</v>
      </c>
      <c r="B81" s="673" t="s">
        <v>242</v>
      </c>
      <c r="C81" s="674"/>
      <c r="D81" s="674"/>
      <c r="E81" s="682"/>
      <c r="F81" s="646">
        <f t="shared" si="1"/>
        <v>0</v>
      </c>
      <c r="G81" s="677"/>
      <c r="H81" s="677"/>
      <c r="I81" s="659"/>
      <c r="J81" s="684"/>
      <c r="K81" s="667"/>
      <c r="L81" s="649"/>
      <c r="M81" s="624"/>
    </row>
    <row r="82" spans="1:13" ht="84" customHeight="1" x14ac:dyDescent="0.3">
      <c r="A82" s="650" t="s">
        <v>244</v>
      </c>
      <c r="B82" s="673" t="s">
        <v>245</v>
      </c>
      <c r="C82" s="674">
        <v>15000000</v>
      </c>
      <c r="D82" s="674"/>
      <c r="E82" s="665">
        <v>1000000</v>
      </c>
      <c r="F82" s="646">
        <f t="shared" si="1"/>
        <v>16000000</v>
      </c>
      <c r="G82" s="664" t="s">
        <v>1380</v>
      </c>
      <c r="H82" s="664"/>
      <c r="I82" s="659" t="s">
        <v>86</v>
      </c>
      <c r="J82" s="684" t="s">
        <v>1381</v>
      </c>
      <c r="K82" s="667"/>
      <c r="L82" s="649"/>
      <c r="M82" s="624"/>
    </row>
    <row r="83" spans="1:13" ht="18.600000000000001" hidden="1" customHeight="1" x14ac:dyDescent="0.3">
      <c r="A83" s="650" t="s">
        <v>246</v>
      </c>
      <c r="B83" s="673" t="s">
        <v>247</v>
      </c>
      <c r="C83" s="674"/>
      <c r="D83" s="674"/>
      <c r="E83" s="665"/>
      <c r="F83" s="646">
        <f t="shared" si="1"/>
        <v>0</v>
      </c>
      <c r="G83" s="591"/>
      <c r="H83" s="591"/>
      <c r="I83" s="659"/>
      <c r="J83" s="684"/>
      <c r="K83" s="667"/>
      <c r="L83" s="649"/>
      <c r="M83" s="624"/>
    </row>
    <row r="84" spans="1:13" ht="18.600000000000001" hidden="1" customHeight="1" x14ac:dyDescent="0.3">
      <c r="A84" s="650" t="s">
        <v>248</v>
      </c>
      <c r="B84" s="673" t="s">
        <v>249</v>
      </c>
      <c r="C84" s="674"/>
      <c r="D84" s="674"/>
      <c r="E84" s="665">
        <v>0</v>
      </c>
      <c r="F84" s="646">
        <f t="shared" si="1"/>
        <v>0</v>
      </c>
      <c r="G84" s="591"/>
      <c r="H84" s="591"/>
      <c r="I84" s="659"/>
      <c r="J84" s="679"/>
      <c r="K84" s="667"/>
      <c r="L84" s="649"/>
      <c r="M84" s="624"/>
    </row>
    <row r="85" spans="1:13" ht="18.600000000000001" hidden="1" customHeight="1" x14ac:dyDescent="0.3">
      <c r="A85" s="650" t="s">
        <v>250</v>
      </c>
      <c r="B85" s="678" t="s">
        <v>251</v>
      </c>
      <c r="C85" s="674">
        <v>0</v>
      </c>
      <c r="D85" s="674"/>
      <c r="E85" s="665">
        <v>10000000</v>
      </c>
      <c r="F85" s="646">
        <f t="shared" si="1"/>
        <v>10000000</v>
      </c>
      <c r="G85" s="591"/>
      <c r="H85" s="591"/>
      <c r="I85" s="659" t="s">
        <v>86</v>
      </c>
      <c r="J85" s="679" t="s">
        <v>1382</v>
      </c>
      <c r="K85" s="667"/>
      <c r="L85" s="649"/>
      <c r="M85" s="624"/>
    </row>
    <row r="86" spans="1:13" ht="18.600000000000001" hidden="1" customHeight="1" x14ac:dyDescent="0.3">
      <c r="A86" s="650" t="s">
        <v>253</v>
      </c>
      <c r="B86" s="678" t="s">
        <v>254</v>
      </c>
      <c r="C86" s="674"/>
      <c r="D86" s="674"/>
      <c r="E86" s="665"/>
      <c r="F86" s="646">
        <f t="shared" si="1"/>
        <v>0</v>
      </c>
      <c r="G86" s="591"/>
      <c r="H86" s="591"/>
      <c r="I86" s="659"/>
      <c r="J86" s="679"/>
      <c r="K86" s="667"/>
      <c r="L86" s="649"/>
      <c r="M86" s="624"/>
    </row>
    <row r="87" spans="1:13" ht="18.600000000000001" hidden="1" customHeight="1" x14ac:dyDescent="0.3">
      <c r="A87" s="650" t="s">
        <v>255</v>
      </c>
      <c r="B87" s="678" t="s">
        <v>256</v>
      </c>
      <c r="C87" s="674">
        <v>0</v>
      </c>
      <c r="D87" s="674"/>
      <c r="E87" s="665"/>
      <c r="F87" s="646">
        <f t="shared" si="1"/>
        <v>0</v>
      </c>
      <c r="G87" s="591"/>
      <c r="H87" s="591"/>
      <c r="I87" s="659"/>
      <c r="J87" s="679"/>
      <c r="K87" s="667"/>
      <c r="L87" s="649"/>
      <c r="M87" s="624"/>
    </row>
    <row r="88" spans="1:13" ht="18.600000000000001" hidden="1" customHeight="1" x14ac:dyDescent="0.3">
      <c r="A88" s="650" t="s">
        <v>257</v>
      </c>
      <c r="B88" s="678" t="s">
        <v>1383</v>
      </c>
      <c r="C88" s="674">
        <v>0</v>
      </c>
      <c r="D88" s="674"/>
      <c r="E88" s="665"/>
      <c r="F88" s="646">
        <f t="shared" si="1"/>
        <v>0</v>
      </c>
      <c r="G88" s="591"/>
      <c r="H88" s="591"/>
      <c r="I88" s="659"/>
      <c r="J88" s="679"/>
      <c r="K88" s="667"/>
      <c r="L88" s="649"/>
      <c r="M88" s="624"/>
    </row>
    <row r="89" spans="1:13" ht="18.600000000000001" hidden="1" customHeight="1" x14ac:dyDescent="0.3">
      <c r="A89" s="650" t="s">
        <v>260</v>
      </c>
      <c r="B89" s="673" t="s">
        <v>261</v>
      </c>
      <c r="C89" s="674">
        <v>0</v>
      </c>
      <c r="D89" s="674"/>
      <c r="E89" s="665">
        <v>2000000</v>
      </c>
      <c r="F89" s="646">
        <f t="shared" si="1"/>
        <v>2000000</v>
      </c>
      <c r="G89" s="332"/>
      <c r="H89" s="332"/>
      <c r="I89" s="659" t="s">
        <v>86</v>
      </c>
      <c r="J89" s="679" t="s">
        <v>1384</v>
      </c>
      <c r="K89" s="667"/>
      <c r="L89" s="649"/>
      <c r="M89" s="624"/>
    </row>
    <row r="90" spans="1:13" ht="32.4" customHeight="1" x14ac:dyDescent="0.3">
      <c r="A90" s="650" t="s">
        <v>263</v>
      </c>
      <c r="B90" s="673" t="s">
        <v>264</v>
      </c>
      <c r="C90" s="674"/>
      <c r="D90" s="674"/>
      <c r="E90" s="665">
        <v>3000000</v>
      </c>
      <c r="F90" s="646">
        <f t="shared" si="1"/>
        <v>3000000</v>
      </c>
      <c r="G90" s="677"/>
      <c r="H90" s="677"/>
      <c r="I90" s="659" t="s">
        <v>86</v>
      </c>
      <c r="J90" s="684" t="s">
        <v>1385</v>
      </c>
      <c r="K90" s="700"/>
      <c r="L90" s="649"/>
      <c r="M90" s="624"/>
    </row>
    <row r="91" spans="1:13" ht="18.600000000000001" hidden="1" customHeight="1" x14ac:dyDescent="0.3">
      <c r="A91" s="650"/>
      <c r="B91" s="673"/>
      <c r="C91" s="674"/>
      <c r="D91" s="674"/>
      <c r="E91" s="682"/>
      <c r="F91" s="646">
        <f t="shared" si="1"/>
        <v>0</v>
      </c>
      <c r="G91" s="677"/>
      <c r="H91" s="677"/>
      <c r="I91" s="659"/>
      <c r="J91" s="679"/>
      <c r="K91" s="667"/>
      <c r="L91" s="649"/>
      <c r="M91" s="624"/>
    </row>
    <row r="92" spans="1:13" ht="33.6" customHeight="1" x14ac:dyDescent="0.3">
      <c r="A92" s="650" t="s">
        <v>277</v>
      </c>
      <c r="B92" s="673" t="s">
        <v>278</v>
      </c>
      <c r="C92" s="674"/>
      <c r="D92" s="674"/>
      <c r="E92" s="665">
        <v>1800000</v>
      </c>
      <c r="F92" s="646">
        <f t="shared" si="1"/>
        <v>1800000</v>
      </c>
      <c r="G92" s="677"/>
      <c r="H92" s="677"/>
      <c r="I92" s="659" t="s">
        <v>86</v>
      </c>
      <c r="J92" s="679" t="s">
        <v>1386</v>
      </c>
      <c r="K92" s="667"/>
      <c r="L92" s="649"/>
      <c r="M92" s="624"/>
    </row>
    <row r="93" spans="1:13" ht="18.600000000000001" hidden="1" customHeight="1" x14ac:dyDescent="0.3">
      <c r="A93" s="650"/>
      <c r="B93" s="673"/>
      <c r="C93" s="674"/>
      <c r="D93" s="674"/>
      <c r="E93" s="665"/>
      <c r="F93" s="646">
        <f t="shared" si="1"/>
        <v>0</v>
      </c>
      <c r="G93" s="677"/>
      <c r="H93" s="677"/>
      <c r="I93" s="659" t="s">
        <v>86</v>
      </c>
      <c r="J93" s="679" t="s">
        <v>1387</v>
      </c>
      <c r="K93" s="667"/>
      <c r="L93" s="649"/>
      <c r="M93" s="624"/>
    </row>
    <row r="94" spans="1:13" ht="18.600000000000001" hidden="1" customHeight="1" x14ac:dyDescent="0.3">
      <c r="A94" s="650" t="s">
        <v>281</v>
      </c>
      <c r="B94" s="678" t="s">
        <v>282</v>
      </c>
      <c r="C94" s="674"/>
      <c r="D94" s="674"/>
      <c r="E94" s="665">
        <v>0</v>
      </c>
      <c r="F94" s="646">
        <f t="shared" si="1"/>
        <v>0</v>
      </c>
      <c r="G94" s="677"/>
      <c r="H94" s="677"/>
      <c r="I94" s="659"/>
      <c r="J94" s="679"/>
      <c r="K94" s="667"/>
      <c r="L94" s="649"/>
      <c r="M94" s="624"/>
    </row>
    <row r="95" spans="1:13" ht="18.600000000000001" hidden="1" customHeight="1" x14ac:dyDescent="0.3">
      <c r="A95" s="650" t="s">
        <v>283</v>
      </c>
      <c r="B95" s="673" t="s">
        <v>284</v>
      </c>
      <c r="C95" s="674"/>
      <c r="D95" s="674"/>
      <c r="E95" s="665">
        <v>0</v>
      </c>
      <c r="F95" s="646">
        <f t="shared" si="1"/>
        <v>0</v>
      </c>
      <c r="G95" s="677"/>
      <c r="H95" s="677"/>
      <c r="I95" s="659"/>
      <c r="J95" s="679"/>
      <c r="K95" s="667"/>
      <c r="L95" s="649"/>
      <c r="M95" s="624"/>
    </row>
    <row r="96" spans="1:13" ht="18.600000000000001" hidden="1" customHeight="1" x14ac:dyDescent="0.3">
      <c r="A96" s="650" t="s">
        <v>287</v>
      </c>
      <c r="B96" s="673" t="s">
        <v>288</v>
      </c>
      <c r="C96" s="674"/>
      <c r="D96" s="674"/>
      <c r="E96" s="682">
        <v>0</v>
      </c>
      <c r="F96" s="646">
        <f t="shared" si="1"/>
        <v>0</v>
      </c>
      <c r="G96" s="677"/>
      <c r="H96" s="677"/>
      <c r="I96" s="659"/>
      <c r="J96" s="679"/>
      <c r="K96" s="667"/>
      <c r="L96" s="649"/>
      <c r="M96" s="624"/>
    </row>
    <row r="97" spans="1:13" ht="109.35" customHeight="1" x14ac:dyDescent="0.3">
      <c r="A97" s="650" t="s">
        <v>289</v>
      </c>
      <c r="B97" s="673" t="s">
        <v>290</v>
      </c>
      <c r="C97" s="674">
        <v>2000000</v>
      </c>
      <c r="D97" s="674"/>
      <c r="E97" s="665">
        <v>6000000</v>
      </c>
      <c r="F97" s="646">
        <f t="shared" si="1"/>
        <v>8000000</v>
      </c>
      <c r="G97" s="664" t="s">
        <v>1388</v>
      </c>
      <c r="H97" s="664"/>
      <c r="I97" s="659" t="s">
        <v>86</v>
      </c>
      <c r="J97" s="679" t="s">
        <v>1389</v>
      </c>
      <c r="K97" s="667"/>
      <c r="L97" s="649"/>
      <c r="M97" s="624"/>
    </row>
    <row r="98" spans="1:13" ht="48" customHeight="1" x14ac:dyDescent="0.3">
      <c r="A98" s="650" t="s">
        <v>293</v>
      </c>
      <c r="B98" s="673" t="s">
        <v>294</v>
      </c>
      <c r="C98" s="674"/>
      <c r="D98" s="674"/>
      <c r="E98" s="665">
        <v>1000000</v>
      </c>
      <c r="F98" s="646">
        <f t="shared" si="1"/>
        <v>1000000</v>
      </c>
      <c r="G98" s="332"/>
      <c r="H98" s="332"/>
      <c r="I98" s="659" t="s">
        <v>86</v>
      </c>
      <c r="J98" s="679" t="s">
        <v>1390</v>
      </c>
      <c r="K98" s="667"/>
      <c r="L98" s="649"/>
      <c r="M98" s="624"/>
    </row>
    <row r="99" spans="1:13" ht="28.65" hidden="1" customHeight="1" x14ac:dyDescent="0.3">
      <c r="A99" s="650" t="s">
        <v>295</v>
      </c>
      <c r="B99" s="673" t="s">
        <v>296</v>
      </c>
      <c r="C99" s="674"/>
      <c r="D99" s="674"/>
      <c r="E99" s="665"/>
      <c r="F99" s="646">
        <f t="shared" si="1"/>
        <v>0</v>
      </c>
      <c r="G99" s="677"/>
      <c r="H99" s="677"/>
      <c r="I99" s="659"/>
      <c r="J99" s="679"/>
      <c r="K99" s="667"/>
      <c r="L99" s="649"/>
      <c r="M99" s="624"/>
    </row>
    <row r="100" spans="1:13" ht="17.100000000000001" hidden="1" customHeight="1" x14ac:dyDescent="0.3">
      <c r="A100" s="650" t="s">
        <v>298</v>
      </c>
      <c r="B100" s="673" t="s">
        <v>299</v>
      </c>
      <c r="C100" s="674"/>
      <c r="D100" s="674"/>
      <c r="E100" s="665"/>
      <c r="F100" s="646">
        <f t="shared" si="1"/>
        <v>0</v>
      </c>
      <c r="G100" s="677"/>
      <c r="H100" s="677"/>
      <c r="I100" s="659"/>
      <c r="J100" s="684"/>
      <c r="K100" s="667"/>
      <c r="L100" s="649"/>
      <c r="M100" s="624"/>
    </row>
    <row r="101" spans="1:13" ht="0.6" hidden="1" customHeight="1" x14ac:dyDescent="0.3">
      <c r="A101" s="650" t="s">
        <v>301</v>
      </c>
      <c r="B101" s="673" t="s">
        <v>302</v>
      </c>
      <c r="C101" s="674"/>
      <c r="D101" s="674"/>
      <c r="E101" s="682"/>
      <c r="F101" s="646">
        <f t="shared" si="1"/>
        <v>0</v>
      </c>
      <c r="G101" s="677"/>
      <c r="H101" s="677"/>
      <c r="I101" s="659"/>
      <c r="J101" s="684"/>
      <c r="K101" s="667"/>
      <c r="L101" s="649"/>
      <c r="M101" s="624"/>
    </row>
    <row r="102" spans="1:13" ht="0.6" hidden="1" customHeight="1" x14ac:dyDescent="0.3">
      <c r="A102" s="650" t="s">
        <v>303</v>
      </c>
      <c r="B102" s="673" t="s">
        <v>304</v>
      </c>
      <c r="C102" s="674"/>
      <c r="D102" s="674"/>
      <c r="E102" s="682"/>
      <c r="F102" s="646">
        <f t="shared" si="1"/>
        <v>0</v>
      </c>
      <c r="G102" s="677"/>
      <c r="H102" s="677"/>
      <c r="I102" s="659"/>
      <c r="J102" s="684"/>
      <c r="K102" s="667"/>
      <c r="L102" s="649"/>
      <c r="M102" s="624"/>
    </row>
    <row r="103" spans="1:13" ht="0.6" hidden="1" customHeight="1" x14ac:dyDescent="0.3">
      <c r="A103" s="650" t="s">
        <v>305</v>
      </c>
      <c r="B103" s="673" t="s">
        <v>306</v>
      </c>
      <c r="C103" s="674"/>
      <c r="D103" s="674"/>
      <c r="E103" s="682"/>
      <c r="F103" s="646">
        <f t="shared" si="1"/>
        <v>0</v>
      </c>
      <c r="G103" s="677"/>
      <c r="H103" s="677"/>
      <c r="I103" s="659"/>
      <c r="J103" s="684"/>
      <c r="K103" s="667"/>
      <c r="L103" s="649"/>
      <c r="M103" s="624"/>
    </row>
    <row r="104" spans="1:13" ht="0.6" hidden="1" customHeight="1" x14ac:dyDescent="0.3">
      <c r="A104" s="650" t="s">
        <v>307</v>
      </c>
      <c r="B104" s="673" t="s">
        <v>308</v>
      </c>
      <c r="C104" s="674"/>
      <c r="D104" s="674"/>
      <c r="E104" s="682"/>
      <c r="F104" s="646">
        <f t="shared" si="1"/>
        <v>0</v>
      </c>
      <c r="G104" s="677"/>
      <c r="H104" s="677"/>
      <c r="I104" s="659"/>
      <c r="J104" s="684"/>
      <c r="K104" s="667"/>
      <c r="L104" s="649"/>
      <c r="M104" s="624"/>
    </row>
    <row r="105" spans="1:13" ht="0.6" hidden="1" customHeight="1" x14ac:dyDescent="0.3">
      <c r="A105" s="650" t="s">
        <v>310</v>
      </c>
      <c r="B105" s="673" t="s">
        <v>311</v>
      </c>
      <c r="C105" s="674"/>
      <c r="D105" s="674"/>
      <c r="E105" s="682"/>
      <c r="F105" s="646">
        <f t="shared" si="1"/>
        <v>0</v>
      </c>
      <c r="G105" s="677"/>
      <c r="H105" s="677"/>
      <c r="I105" s="659"/>
      <c r="J105" s="684"/>
      <c r="K105" s="667"/>
      <c r="L105" s="649"/>
      <c r="M105" s="624"/>
    </row>
    <row r="106" spans="1:13" ht="0.6" hidden="1" customHeight="1" x14ac:dyDescent="0.3">
      <c r="A106" s="650" t="s">
        <v>312</v>
      </c>
      <c r="B106" s="673" t="s">
        <v>313</v>
      </c>
      <c r="C106" s="674"/>
      <c r="D106" s="674"/>
      <c r="E106" s="682"/>
      <c r="F106" s="646">
        <f t="shared" si="1"/>
        <v>0</v>
      </c>
      <c r="G106" s="677"/>
      <c r="H106" s="677"/>
      <c r="I106" s="659"/>
      <c r="J106" s="684"/>
      <c r="K106" s="667"/>
      <c r="L106" s="649"/>
      <c r="M106" s="624"/>
    </row>
    <row r="107" spans="1:13" ht="0.6" hidden="1" customHeight="1" x14ac:dyDescent="0.3">
      <c r="A107" s="650" t="s">
        <v>314</v>
      </c>
      <c r="B107" s="673" t="s">
        <v>315</v>
      </c>
      <c r="C107" s="674"/>
      <c r="D107" s="674"/>
      <c r="E107" s="682"/>
      <c r="F107" s="646">
        <f t="shared" si="1"/>
        <v>0</v>
      </c>
      <c r="G107" s="677"/>
      <c r="H107" s="677"/>
      <c r="I107" s="659"/>
      <c r="J107" s="684"/>
      <c r="K107" s="667"/>
      <c r="L107" s="649"/>
      <c r="M107" s="624"/>
    </row>
    <row r="108" spans="1:13" ht="0.6" hidden="1" customHeight="1" x14ac:dyDescent="0.3">
      <c r="A108" s="650" t="s">
        <v>316</v>
      </c>
      <c r="B108" s="673" t="s">
        <v>317</v>
      </c>
      <c r="C108" s="674"/>
      <c r="D108" s="674"/>
      <c r="E108" s="682"/>
      <c r="F108" s="646">
        <f t="shared" si="1"/>
        <v>0</v>
      </c>
      <c r="G108" s="677"/>
      <c r="H108" s="677"/>
      <c r="I108" s="659"/>
      <c r="J108" s="684"/>
      <c r="K108" s="667"/>
      <c r="L108" s="649"/>
      <c r="M108" s="624"/>
    </row>
    <row r="109" spans="1:13" ht="0.6" hidden="1" customHeight="1" x14ac:dyDescent="0.3">
      <c r="A109" s="650" t="s">
        <v>318</v>
      </c>
      <c r="B109" s="673" t="s">
        <v>319</v>
      </c>
      <c r="C109" s="674"/>
      <c r="D109" s="674"/>
      <c r="E109" s="682"/>
      <c r="F109" s="646">
        <f t="shared" si="1"/>
        <v>0</v>
      </c>
      <c r="G109" s="677"/>
      <c r="H109" s="677"/>
      <c r="I109" s="659"/>
      <c r="J109" s="684"/>
      <c r="K109" s="667"/>
      <c r="L109" s="649"/>
      <c r="M109" s="624"/>
    </row>
    <row r="110" spans="1:13" ht="0.6" hidden="1" customHeight="1" x14ac:dyDescent="0.3">
      <c r="A110" s="650" t="s">
        <v>320</v>
      </c>
      <c r="B110" s="673" t="s">
        <v>321</v>
      </c>
      <c r="C110" s="674"/>
      <c r="D110" s="674"/>
      <c r="E110" s="682"/>
      <c r="F110" s="646">
        <f t="shared" si="1"/>
        <v>0</v>
      </c>
      <c r="G110" s="677"/>
      <c r="H110" s="677"/>
      <c r="I110" s="659"/>
      <c r="J110" s="684"/>
      <c r="K110" s="667"/>
      <c r="L110" s="649"/>
      <c r="M110" s="624"/>
    </row>
    <row r="111" spans="1:13" ht="0.6" hidden="1" customHeight="1" x14ac:dyDescent="0.3">
      <c r="A111" s="650" t="s">
        <v>322</v>
      </c>
      <c r="B111" s="673" t="s">
        <v>323</v>
      </c>
      <c r="C111" s="674"/>
      <c r="D111" s="674"/>
      <c r="E111" s="682"/>
      <c r="F111" s="646">
        <f t="shared" si="1"/>
        <v>0</v>
      </c>
      <c r="G111" s="677"/>
      <c r="H111" s="677"/>
      <c r="I111" s="659"/>
      <c r="J111" s="684"/>
      <c r="K111" s="667"/>
      <c r="L111" s="649"/>
      <c r="M111" s="624"/>
    </row>
    <row r="112" spans="1:13" ht="0.6" hidden="1" customHeight="1" x14ac:dyDescent="0.3">
      <c r="A112" s="650" t="s">
        <v>324</v>
      </c>
      <c r="B112" s="673" t="s">
        <v>325</v>
      </c>
      <c r="C112" s="674"/>
      <c r="D112" s="674"/>
      <c r="E112" s="682"/>
      <c r="F112" s="646">
        <f t="shared" si="1"/>
        <v>0</v>
      </c>
      <c r="G112" s="677"/>
      <c r="H112" s="677"/>
      <c r="I112" s="659"/>
      <c r="J112" s="684"/>
      <c r="K112" s="667"/>
      <c r="L112" s="649"/>
      <c r="M112" s="624"/>
    </row>
    <row r="113" spans="1:13" ht="0.6" hidden="1" customHeight="1" x14ac:dyDescent="0.3">
      <c r="A113" s="650" t="s">
        <v>327</v>
      </c>
      <c r="B113" s="673" t="s">
        <v>328</v>
      </c>
      <c r="C113" s="674"/>
      <c r="D113" s="674"/>
      <c r="E113" s="682"/>
      <c r="F113" s="646">
        <f t="shared" si="1"/>
        <v>0</v>
      </c>
      <c r="G113" s="677"/>
      <c r="H113" s="677"/>
      <c r="I113" s="659"/>
      <c r="J113" s="684"/>
      <c r="K113" s="667"/>
      <c r="L113" s="649"/>
      <c r="M113" s="624"/>
    </row>
    <row r="114" spans="1:13" ht="0.6" hidden="1" customHeight="1" x14ac:dyDescent="0.3">
      <c r="A114" s="650" t="s">
        <v>329</v>
      </c>
      <c r="B114" s="673" t="s">
        <v>330</v>
      </c>
      <c r="C114" s="674"/>
      <c r="D114" s="674"/>
      <c r="E114" s="682"/>
      <c r="F114" s="646">
        <f t="shared" si="1"/>
        <v>0</v>
      </c>
      <c r="G114" s="677"/>
      <c r="H114" s="677"/>
      <c r="I114" s="659"/>
      <c r="J114" s="684"/>
      <c r="K114" s="667"/>
      <c r="L114" s="649"/>
      <c r="M114" s="624"/>
    </row>
    <row r="115" spans="1:13" ht="0.6" hidden="1" customHeight="1" x14ac:dyDescent="0.3">
      <c r="A115" s="650" t="s">
        <v>332</v>
      </c>
      <c r="B115" s="673" t="s">
        <v>333</v>
      </c>
      <c r="C115" s="674"/>
      <c r="D115" s="674"/>
      <c r="E115" s="682"/>
      <c r="F115" s="646">
        <f t="shared" si="1"/>
        <v>0</v>
      </c>
      <c r="G115" s="677"/>
      <c r="H115" s="677"/>
      <c r="I115" s="659"/>
      <c r="J115" s="684"/>
      <c r="K115" s="667"/>
      <c r="L115" s="649"/>
      <c r="M115" s="624"/>
    </row>
    <row r="116" spans="1:13" ht="0.6" hidden="1" customHeight="1" x14ac:dyDescent="0.3">
      <c r="A116" s="650" t="s">
        <v>334</v>
      </c>
      <c r="B116" s="673" t="s">
        <v>335</v>
      </c>
      <c r="C116" s="674"/>
      <c r="D116" s="674"/>
      <c r="E116" s="682"/>
      <c r="F116" s="646">
        <f t="shared" si="1"/>
        <v>0</v>
      </c>
      <c r="G116" s="677"/>
      <c r="H116" s="677"/>
      <c r="I116" s="659"/>
      <c r="J116" s="684"/>
      <c r="K116" s="667"/>
      <c r="L116" s="649"/>
      <c r="M116" s="624"/>
    </row>
    <row r="117" spans="1:13" ht="0.6" hidden="1" customHeight="1" x14ac:dyDescent="0.3">
      <c r="A117" s="650" t="s">
        <v>336</v>
      </c>
      <c r="B117" s="673" t="s">
        <v>337</v>
      </c>
      <c r="C117" s="674"/>
      <c r="D117" s="674"/>
      <c r="E117" s="682"/>
      <c r="F117" s="646">
        <f t="shared" si="1"/>
        <v>0</v>
      </c>
      <c r="G117" s="677"/>
      <c r="H117" s="677"/>
      <c r="I117" s="659"/>
      <c r="J117" s="684"/>
      <c r="K117" s="667"/>
      <c r="L117" s="649"/>
      <c r="M117" s="624"/>
    </row>
    <row r="118" spans="1:13" ht="0.6" hidden="1" customHeight="1" x14ac:dyDescent="0.3">
      <c r="A118" s="650" t="s">
        <v>338</v>
      </c>
      <c r="B118" s="673" t="s">
        <v>339</v>
      </c>
      <c r="C118" s="674"/>
      <c r="D118" s="674"/>
      <c r="E118" s="682"/>
      <c r="F118" s="646">
        <f t="shared" si="1"/>
        <v>0</v>
      </c>
      <c r="G118" s="677"/>
      <c r="H118" s="677"/>
      <c r="I118" s="659"/>
      <c r="J118" s="684"/>
      <c r="K118" s="667"/>
      <c r="L118" s="649"/>
      <c r="M118" s="624"/>
    </row>
    <row r="119" spans="1:13" ht="0.6" hidden="1" customHeight="1" x14ac:dyDescent="0.3">
      <c r="A119" s="650" t="s">
        <v>340</v>
      </c>
      <c r="B119" s="673" t="s">
        <v>341</v>
      </c>
      <c r="C119" s="674"/>
      <c r="D119" s="674"/>
      <c r="E119" s="682"/>
      <c r="F119" s="646">
        <f t="shared" si="1"/>
        <v>0</v>
      </c>
      <c r="G119" s="677"/>
      <c r="H119" s="677"/>
      <c r="I119" s="659"/>
      <c r="J119" s="684"/>
      <c r="K119" s="667"/>
      <c r="L119" s="649"/>
      <c r="M119" s="624"/>
    </row>
    <row r="120" spans="1:13" ht="0.6" hidden="1" customHeight="1" x14ac:dyDescent="0.3">
      <c r="A120" s="650" t="s">
        <v>343</v>
      </c>
      <c r="B120" s="673" t="s">
        <v>344</v>
      </c>
      <c r="C120" s="674"/>
      <c r="D120" s="674"/>
      <c r="E120" s="682"/>
      <c r="F120" s="646">
        <f t="shared" si="1"/>
        <v>0</v>
      </c>
      <c r="G120" s="677"/>
      <c r="H120" s="677"/>
      <c r="I120" s="659"/>
      <c r="J120" s="684"/>
      <c r="K120" s="667"/>
      <c r="L120" s="649"/>
      <c r="M120" s="624"/>
    </row>
    <row r="121" spans="1:13" ht="0.6" hidden="1" customHeight="1" x14ac:dyDescent="0.3">
      <c r="A121" s="650" t="s">
        <v>345</v>
      </c>
      <c r="B121" s="673" t="s">
        <v>346</v>
      </c>
      <c r="C121" s="674"/>
      <c r="D121" s="674"/>
      <c r="E121" s="682"/>
      <c r="F121" s="646">
        <f t="shared" si="1"/>
        <v>0</v>
      </c>
      <c r="G121" s="677"/>
      <c r="H121" s="677"/>
      <c r="I121" s="659"/>
      <c r="J121" s="684"/>
      <c r="K121" s="667"/>
      <c r="L121" s="649"/>
      <c r="M121" s="624"/>
    </row>
    <row r="122" spans="1:13" ht="0.6" hidden="1" customHeight="1" x14ac:dyDescent="0.3">
      <c r="A122" s="650" t="s">
        <v>347</v>
      </c>
      <c r="B122" s="673" t="s">
        <v>348</v>
      </c>
      <c r="C122" s="674"/>
      <c r="D122" s="674"/>
      <c r="E122" s="682"/>
      <c r="F122" s="646">
        <f t="shared" si="1"/>
        <v>0</v>
      </c>
      <c r="G122" s="677"/>
      <c r="H122" s="677"/>
      <c r="I122" s="659"/>
      <c r="J122" s="684"/>
      <c r="K122" s="667"/>
      <c r="L122" s="649"/>
      <c r="M122" s="624"/>
    </row>
    <row r="123" spans="1:13" ht="0.6" hidden="1" customHeight="1" x14ac:dyDescent="0.3">
      <c r="A123" s="650" t="s">
        <v>349</v>
      </c>
      <c r="B123" s="673" t="s">
        <v>350</v>
      </c>
      <c r="C123" s="674"/>
      <c r="D123" s="674"/>
      <c r="E123" s="682"/>
      <c r="F123" s="646">
        <f t="shared" si="1"/>
        <v>0</v>
      </c>
      <c r="G123" s="677"/>
      <c r="H123" s="677"/>
      <c r="I123" s="659"/>
      <c r="J123" s="684"/>
      <c r="K123" s="667"/>
      <c r="L123" s="649"/>
      <c r="M123" s="624"/>
    </row>
    <row r="124" spans="1:13" ht="0.6" hidden="1" customHeight="1" x14ac:dyDescent="0.3">
      <c r="A124" s="650" t="s">
        <v>351</v>
      </c>
      <c r="B124" s="673" t="s">
        <v>352</v>
      </c>
      <c r="C124" s="674"/>
      <c r="D124" s="674"/>
      <c r="E124" s="682"/>
      <c r="F124" s="646">
        <f t="shared" si="1"/>
        <v>0</v>
      </c>
      <c r="G124" s="677"/>
      <c r="H124" s="677"/>
      <c r="I124" s="659"/>
      <c r="J124" s="684"/>
      <c r="K124" s="667"/>
      <c r="L124" s="649"/>
      <c r="M124" s="624"/>
    </row>
    <row r="125" spans="1:13" ht="0.6" hidden="1" customHeight="1" x14ac:dyDescent="0.3">
      <c r="A125" s="650" t="s">
        <v>353</v>
      </c>
      <c r="B125" s="673" t="s">
        <v>354</v>
      </c>
      <c r="C125" s="674"/>
      <c r="D125" s="674"/>
      <c r="E125" s="682"/>
      <c r="F125" s="646">
        <f t="shared" si="1"/>
        <v>0</v>
      </c>
      <c r="G125" s="677"/>
      <c r="H125" s="677"/>
      <c r="I125" s="659"/>
      <c r="J125" s="684"/>
      <c r="K125" s="667"/>
      <c r="L125" s="649"/>
      <c r="M125" s="624"/>
    </row>
    <row r="126" spans="1:13" ht="0.6" hidden="1" customHeight="1" x14ac:dyDescent="0.3">
      <c r="A126" s="650" t="s">
        <v>355</v>
      </c>
      <c r="B126" s="673" t="s">
        <v>356</v>
      </c>
      <c r="C126" s="674"/>
      <c r="D126" s="674"/>
      <c r="E126" s="682"/>
      <c r="F126" s="646">
        <f t="shared" si="1"/>
        <v>0</v>
      </c>
      <c r="G126" s="677"/>
      <c r="H126" s="677"/>
      <c r="I126" s="659"/>
      <c r="J126" s="684"/>
      <c r="K126" s="667"/>
      <c r="L126" s="649"/>
      <c r="M126" s="624"/>
    </row>
    <row r="127" spans="1:13" ht="0.6" hidden="1" customHeight="1" x14ac:dyDescent="0.3">
      <c r="A127" s="650" t="s">
        <v>357</v>
      </c>
      <c r="B127" s="673" t="s">
        <v>358</v>
      </c>
      <c r="C127" s="674"/>
      <c r="D127" s="674"/>
      <c r="E127" s="682"/>
      <c r="F127" s="646">
        <f t="shared" si="1"/>
        <v>0</v>
      </c>
      <c r="G127" s="677"/>
      <c r="H127" s="677"/>
      <c r="I127" s="659"/>
      <c r="J127" s="684"/>
      <c r="K127" s="667"/>
      <c r="L127" s="649"/>
      <c r="M127" s="624"/>
    </row>
    <row r="128" spans="1:13" ht="0.6" hidden="1" customHeight="1" x14ac:dyDescent="0.3">
      <c r="A128" s="650" t="s">
        <v>360</v>
      </c>
      <c r="B128" s="673" t="s">
        <v>361</v>
      </c>
      <c r="C128" s="674"/>
      <c r="D128" s="674"/>
      <c r="E128" s="682"/>
      <c r="F128" s="646">
        <f t="shared" si="1"/>
        <v>0</v>
      </c>
      <c r="G128" s="677"/>
      <c r="H128" s="677"/>
      <c r="I128" s="659"/>
      <c r="J128" s="684"/>
      <c r="K128" s="667"/>
      <c r="L128" s="649"/>
      <c r="M128" s="624"/>
    </row>
    <row r="129" spans="1:13" ht="0.6" hidden="1" customHeight="1" x14ac:dyDescent="0.3">
      <c r="A129" s="650" t="s">
        <v>362</v>
      </c>
      <c r="B129" s="673" t="s">
        <v>363</v>
      </c>
      <c r="C129" s="674"/>
      <c r="D129" s="674"/>
      <c r="E129" s="682"/>
      <c r="F129" s="646">
        <f t="shared" si="1"/>
        <v>0</v>
      </c>
      <c r="G129" s="677"/>
      <c r="H129" s="677"/>
      <c r="I129" s="659"/>
      <c r="J129" s="684"/>
      <c r="K129" s="667"/>
      <c r="L129" s="649"/>
      <c r="M129" s="624"/>
    </row>
    <row r="130" spans="1:13" ht="0.6" hidden="1" customHeight="1" x14ac:dyDescent="0.3">
      <c r="A130" s="650" t="s">
        <v>364</v>
      </c>
      <c r="B130" s="673" t="s">
        <v>365</v>
      </c>
      <c r="C130" s="674"/>
      <c r="D130" s="674"/>
      <c r="E130" s="682"/>
      <c r="F130" s="646">
        <f t="shared" si="1"/>
        <v>0</v>
      </c>
      <c r="G130" s="677"/>
      <c r="H130" s="677"/>
      <c r="I130" s="659"/>
      <c r="J130" s="684"/>
      <c r="K130" s="667"/>
      <c r="L130" s="649"/>
      <c r="M130" s="624"/>
    </row>
    <row r="131" spans="1:13" ht="0.6" hidden="1" customHeight="1" x14ac:dyDescent="0.3">
      <c r="A131" s="650" t="s">
        <v>366</v>
      </c>
      <c r="B131" s="673" t="s">
        <v>367</v>
      </c>
      <c r="C131" s="674"/>
      <c r="D131" s="674"/>
      <c r="E131" s="682"/>
      <c r="F131" s="646">
        <f t="shared" si="1"/>
        <v>0</v>
      </c>
      <c r="G131" s="677"/>
      <c r="H131" s="677"/>
      <c r="I131" s="659"/>
      <c r="J131" s="684"/>
      <c r="K131" s="667"/>
      <c r="L131" s="649"/>
      <c r="M131" s="624"/>
    </row>
    <row r="132" spans="1:13" ht="0.6" hidden="1" customHeight="1" x14ac:dyDescent="0.3">
      <c r="A132" s="650" t="s">
        <v>368</v>
      </c>
      <c r="B132" s="673" t="s">
        <v>369</v>
      </c>
      <c r="C132" s="674"/>
      <c r="D132" s="674"/>
      <c r="E132" s="682"/>
      <c r="F132" s="646">
        <f t="shared" si="1"/>
        <v>0</v>
      </c>
      <c r="G132" s="677"/>
      <c r="H132" s="677"/>
      <c r="I132" s="659"/>
      <c r="J132" s="684"/>
      <c r="K132" s="667"/>
      <c r="L132" s="649"/>
      <c r="M132" s="624"/>
    </row>
    <row r="133" spans="1:13" ht="0.6" hidden="1" customHeight="1" x14ac:dyDescent="0.3">
      <c r="A133" s="650" t="s">
        <v>370</v>
      </c>
      <c r="B133" s="673" t="s">
        <v>371</v>
      </c>
      <c r="C133" s="674"/>
      <c r="D133" s="674"/>
      <c r="E133" s="682"/>
      <c r="F133" s="646">
        <f t="shared" si="1"/>
        <v>0</v>
      </c>
      <c r="G133" s="677"/>
      <c r="H133" s="677"/>
      <c r="I133" s="659"/>
      <c r="J133" s="684"/>
      <c r="K133" s="667"/>
      <c r="L133" s="649"/>
      <c r="M133" s="624"/>
    </row>
    <row r="134" spans="1:13" ht="0.6" hidden="1" customHeight="1" x14ac:dyDescent="0.3">
      <c r="A134" s="650" t="s">
        <v>372</v>
      </c>
      <c r="B134" s="673" t="s">
        <v>373</v>
      </c>
      <c r="C134" s="674"/>
      <c r="D134" s="674"/>
      <c r="E134" s="682"/>
      <c r="F134" s="646">
        <f t="shared" si="1"/>
        <v>0</v>
      </c>
      <c r="G134" s="677"/>
      <c r="H134" s="677"/>
      <c r="I134" s="659"/>
      <c r="J134" s="684"/>
      <c r="K134" s="667"/>
      <c r="L134" s="649"/>
      <c r="M134" s="624"/>
    </row>
    <row r="135" spans="1:13" ht="0.6" hidden="1" customHeight="1" x14ac:dyDescent="0.3">
      <c r="A135" s="650" t="s">
        <v>374</v>
      </c>
      <c r="B135" s="673" t="s">
        <v>375</v>
      </c>
      <c r="C135" s="674"/>
      <c r="D135" s="674"/>
      <c r="E135" s="682"/>
      <c r="F135" s="646">
        <f t="shared" ref="F135:F198" si="2">+C135+D135+E135</f>
        <v>0</v>
      </c>
      <c r="G135" s="677"/>
      <c r="H135" s="677"/>
      <c r="I135" s="659"/>
      <c r="J135" s="684"/>
      <c r="K135" s="667"/>
      <c r="L135" s="649"/>
      <c r="M135" s="624"/>
    </row>
    <row r="136" spans="1:13" ht="0.6" hidden="1" customHeight="1" x14ac:dyDescent="0.3">
      <c r="A136" s="650" t="s">
        <v>377</v>
      </c>
      <c r="B136" s="673" t="s">
        <v>378</v>
      </c>
      <c r="C136" s="674"/>
      <c r="D136" s="674"/>
      <c r="E136" s="682"/>
      <c r="F136" s="646">
        <f t="shared" si="2"/>
        <v>0</v>
      </c>
      <c r="G136" s="677"/>
      <c r="H136" s="677"/>
      <c r="I136" s="659"/>
      <c r="J136" s="684"/>
      <c r="K136" s="667"/>
      <c r="L136" s="649"/>
      <c r="M136" s="624"/>
    </row>
    <row r="137" spans="1:13" ht="0.6" hidden="1" customHeight="1" x14ac:dyDescent="0.3">
      <c r="A137" s="650" t="s">
        <v>379</v>
      </c>
      <c r="B137" s="673" t="s">
        <v>380</v>
      </c>
      <c r="C137" s="674"/>
      <c r="D137" s="674"/>
      <c r="E137" s="682"/>
      <c r="F137" s="646">
        <f t="shared" si="2"/>
        <v>0</v>
      </c>
      <c r="G137" s="677"/>
      <c r="H137" s="677"/>
      <c r="I137" s="659"/>
      <c r="J137" s="684"/>
      <c r="K137" s="667"/>
      <c r="L137" s="649"/>
      <c r="M137" s="624"/>
    </row>
    <row r="138" spans="1:13" ht="11.4" hidden="1" customHeight="1" x14ac:dyDescent="0.3">
      <c r="A138" s="650" t="s">
        <v>382</v>
      </c>
      <c r="B138" s="673" t="s">
        <v>383</v>
      </c>
      <c r="C138" s="674"/>
      <c r="D138" s="674"/>
      <c r="E138" s="665"/>
      <c r="F138" s="646">
        <f t="shared" si="2"/>
        <v>0</v>
      </c>
      <c r="G138" s="677"/>
      <c r="H138" s="677"/>
      <c r="I138" s="659"/>
      <c r="J138" s="684"/>
      <c r="K138" s="667"/>
      <c r="L138" s="649"/>
      <c r="M138" s="624"/>
    </row>
    <row r="139" spans="1:13" ht="11.4" hidden="1" customHeight="1" x14ac:dyDescent="0.3">
      <c r="A139" s="650" t="s">
        <v>384</v>
      </c>
      <c r="B139" s="673" t="s">
        <v>385</v>
      </c>
      <c r="C139" s="674"/>
      <c r="D139" s="674"/>
      <c r="E139" s="665">
        <v>0</v>
      </c>
      <c r="F139" s="646">
        <f t="shared" si="2"/>
        <v>0</v>
      </c>
      <c r="G139" s="677"/>
      <c r="H139" s="677"/>
      <c r="I139" s="659"/>
      <c r="J139" s="679"/>
      <c r="K139" s="667"/>
      <c r="L139" s="649"/>
      <c r="M139" s="624"/>
    </row>
    <row r="140" spans="1:13" ht="11.4" hidden="1" customHeight="1" x14ac:dyDescent="0.3">
      <c r="A140" s="650" t="s">
        <v>386</v>
      </c>
      <c r="B140" s="673" t="s">
        <v>387</v>
      </c>
      <c r="C140" s="674"/>
      <c r="D140" s="674"/>
      <c r="E140" s="665"/>
      <c r="F140" s="646">
        <f t="shared" si="2"/>
        <v>0</v>
      </c>
      <c r="G140" s="677"/>
      <c r="H140" s="677"/>
      <c r="I140" s="659"/>
      <c r="J140" s="684"/>
      <c r="K140" s="667"/>
      <c r="L140" s="649"/>
      <c r="M140" s="624"/>
    </row>
    <row r="141" spans="1:13" ht="11.4" hidden="1" customHeight="1" x14ac:dyDescent="0.3">
      <c r="A141" s="650" t="s">
        <v>388</v>
      </c>
      <c r="B141" s="673" t="s">
        <v>389</v>
      </c>
      <c r="C141" s="674"/>
      <c r="D141" s="674"/>
      <c r="E141" s="665"/>
      <c r="F141" s="646">
        <f t="shared" si="2"/>
        <v>0</v>
      </c>
      <c r="G141" s="677"/>
      <c r="H141" s="677"/>
      <c r="I141" s="659"/>
      <c r="J141" s="684"/>
      <c r="K141" s="667"/>
      <c r="L141" s="649"/>
      <c r="M141" s="624"/>
    </row>
    <row r="142" spans="1:13" ht="25.35" customHeight="1" x14ac:dyDescent="0.3">
      <c r="A142" s="650" t="s">
        <v>392</v>
      </c>
      <c r="B142" s="673" t="s">
        <v>393</v>
      </c>
      <c r="C142" s="674"/>
      <c r="D142" s="674"/>
      <c r="E142" s="665">
        <v>12200000</v>
      </c>
      <c r="F142" s="646">
        <f t="shared" si="2"/>
        <v>12200000</v>
      </c>
      <c r="G142" s="677"/>
      <c r="H142" s="677"/>
      <c r="I142" s="659" t="s">
        <v>86</v>
      </c>
      <c r="J142" s="684" t="s">
        <v>1391</v>
      </c>
      <c r="K142" s="667"/>
      <c r="L142" s="649"/>
      <c r="M142" s="624"/>
    </row>
    <row r="143" spans="1:13" ht="11.4" hidden="1" customHeight="1" x14ac:dyDescent="0.3">
      <c r="A143" s="650" t="s">
        <v>394</v>
      </c>
      <c r="B143" s="673" t="s">
        <v>395</v>
      </c>
      <c r="C143" s="674"/>
      <c r="D143" s="674"/>
      <c r="E143" s="665"/>
      <c r="F143" s="646">
        <f t="shared" si="2"/>
        <v>0</v>
      </c>
      <c r="G143" s="677"/>
      <c r="H143" s="677"/>
      <c r="I143" s="659"/>
      <c r="J143" s="684"/>
      <c r="K143" s="667"/>
      <c r="L143" s="649"/>
      <c r="M143" s="624"/>
    </row>
    <row r="144" spans="1:13" ht="11.4" hidden="1" customHeight="1" x14ac:dyDescent="0.3">
      <c r="A144" s="650" t="s">
        <v>396</v>
      </c>
      <c r="B144" s="673" t="s">
        <v>397</v>
      </c>
      <c r="C144" s="674"/>
      <c r="D144" s="674"/>
      <c r="E144" s="665">
        <v>0</v>
      </c>
      <c r="F144" s="646">
        <f t="shared" si="2"/>
        <v>0</v>
      </c>
      <c r="G144" s="677"/>
      <c r="H144" s="677"/>
      <c r="I144" s="659"/>
      <c r="J144" s="701"/>
      <c r="K144" s="667"/>
      <c r="L144" s="649"/>
      <c r="M144" s="624"/>
    </row>
    <row r="145" spans="1:13" ht="11.4" hidden="1" customHeight="1" x14ac:dyDescent="0.3">
      <c r="A145" s="650" t="s">
        <v>398</v>
      </c>
      <c r="B145" s="673" t="s">
        <v>399</v>
      </c>
      <c r="C145" s="674">
        <v>0</v>
      </c>
      <c r="D145" s="674"/>
      <c r="E145" s="665">
        <v>6000000</v>
      </c>
      <c r="F145" s="646">
        <f t="shared" si="2"/>
        <v>6000000</v>
      </c>
      <c r="G145" s="677"/>
      <c r="H145" s="677"/>
      <c r="I145" s="659" t="s">
        <v>86</v>
      </c>
      <c r="J145" s="679" t="s">
        <v>1392</v>
      </c>
      <c r="K145" s="667"/>
      <c r="L145" s="649"/>
      <c r="M145" s="624"/>
    </row>
    <row r="146" spans="1:13" ht="11.4" hidden="1" customHeight="1" x14ac:dyDescent="0.3">
      <c r="A146" s="650" t="s">
        <v>401</v>
      </c>
      <c r="B146" s="673" t="s">
        <v>402</v>
      </c>
      <c r="C146" s="674"/>
      <c r="D146" s="674"/>
      <c r="E146" s="682">
        <v>0</v>
      </c>
      <c r="F146" s="646">
        <f t="shared" si="2"/>
        <v>0</v>
      </c>
      <c r="G146" s="677"/>
      <c r="H146" s="677"/>
      <c r="I146" s="659"/>
      <c r="J146" s="679"/>
      <c r="K146" s="667"/>
      <c r="L146" s="649"/>
      <c r="M146" s="624"/>
    </row>
    <row r="147" spans="1:13" ht="11.4" hidden="1" customHeight="1" x14ac:dyDescent="0.3">
      <c r="A147" s="650" t="s">
        <v>403</v>
      </c>
      <c r="B147" s="673" t="s">
        <v>404</v>
      </c>
      <c r="C147" s="674"/>
      <c r="D147" s="674"/>
      <c r="E147" s="682"/>
      <c r="F147" s="646">
        <f t="shared" si="2"/>
        <v>0</v>
      </c>
      <c r="G147" s="677"/>
      <c r="H147" s="677"/>
      <c r="I147" s="659"/>
      <c r="J147" s="684"/>
      <c r="K147" s="667"/>
      <c r="L147" s="649"/>
      <c r="M147" s="624"/>
    </row>
    <row r="148" spans="1:13" ht="11.4" hidden="1" customHeight="1" x14ac:dyDescent="0.3">
      <c r="A148" s="650" t="s">
        <v>405</v>
      </c>
      <c r="B148" s="673" t="s">
        <v>406</v>
      </c>
      <c r="C148" s="674"/>
      <c r="D148" s="674"/>
      <c r="E148" s="682"/>
      <c r="F148" s="646">
        <f t="shared" si="2"/>
        <v>0</v>
      </c>
      <c r="G148" s="677"/>
      <c r="H148" s="677"/>
      <c r="I148" s="659"/>
      <c r="J148" s="684"/>
      <c r="K148" s="667"/>
      <c r="L148" s="649"/>
      <c r="M148" s="624"/>
    </row>
    <row r="149" spans="1:13" ht="11.4" hidden="1" customHeight="1" x14ac:dyDescent="0.3">
      <c r="A149" s="650" t="s">
        <v>407</v>
      </c>
      <c r="B149" s="673" t="s">
        <v>408</v>
      </c>
      <c r="C149" s="674"/>
      <c r="D149" s="674"/>
      <c r="E149" s="682"/>
      <c r="F149" s="646">
        <f t="shared" si="2"/>
        <v>0</v>
      </c>
      <c r="G149" s="677"/>
      <c r="H149" s="677"/>
      <c r="I149" s="659"/>
      <c r="J149" s="684"/>
      <c r="K149" s="667"/>
      <c r="L149" s="649"/>
      <c r="M149" s="624"/>
    </row>
    <row r="150" spans="1:13" ht="11.4" hidden="1" customHeight="1" x14ac:dyDescent="0.3">
      <c r="A150" s="650" t="s">
        <v>409</v>
      </c>
      <c r="B150" s="673" t="s">
        <v>410</v>
      </c>
      <c r="C150" s="674"/>
      <c r="D150" s="674"/>
      <c r="E150" s="682"/>
      <c r="F150" s="646">
        <f t="shared" si="2"/>
        <v>0</v>
      </c>
      <c r="G150" s="677"/>
      <c r="H150" s="677"/>
      <c r="I150" s="659"/>
      <c r="J150" s="684"/>
      <c r="K150" s="667"/>
      <c r="L150" s="649"/>
      <c r="M150" s="624"/>
    </row>
    <row r="151" spans="1:13" ht="11.4" hidden="1" customHeight="1" x14ac:dyDescent="0.3">
      <c r="A151" s="650" t="s">
        <v>411</v>
      </c>
      <c r="B151" s="673" t="s">
        <v>412</v>
      </c>
      <c r="C151" s="674"/>
      <c r="D151" s="674"/>
      <c r="E151" s="682"/>
      <c r="F151" s="646">
        <f t="shared" si="2"/>
        <v>0</v>
      </c>
      <c r="G151" s="677"/>
      <c r="H151" s="677"/>
      <c r="I151" s="659"/>
      <c r="J151" s="684"/>
      <c r="K151" s="667"/>
      <c r="L151" s="649"/>
      <c r="M151" s="624"/>
    </row>
    <row r="152" spans="1:13" ht="11.4" hidden="1" customHeight="1" x14ac:dyDescent="0.3">
      <c r="A152" s="650" t="s">
        <v>413</v>
      </c>
      <c r="B152" s="673" t="s">
        <v>414</v>
      </c>
      <c r="C152" s="674"/>
      <c r="D152" s="674"/>
      <c r="E152" s="682"/>
      <c r="F152" s="646">
        <f t="shared" si="2"/>
        <v>0</v>
      </c>
      <c r="G152" s="677"/>
      <c r="H152" s="677"/>
      <c r="I152" s="659"/>
      <c r="J152" s="684"/>
      <c r="K152" s="667"/>
      <c r="L152" s="649"/>
      <c r="M152" s="624"/>
    </row>
    <row r="153" spans="1:13" ht="73.650000000000006" customHeight="1" x14ac:dyDescent="0.3">
      <c r="A153" s="650" t="s">
        <v>415</v>
      </c>
      <c r="B153" s="673" t="s">
        <v>416</v>
      </c>
      <c r="C153" s="674">
        <v>4700000</v>
      </c>
      <c r="D153" s="674">
        <v>0</v>
      </c>
      <c r="E153" s="682"/>
      <c r="F153" s="646">
        <f t="shared" si="2"/>
        <v>4700000</v>
      </c>
      <c r="G153" s="664" t="s">
        <v>1393</v>
      </c>
      <c r="H153" s="664"/>
      <c r="I153" s="659" t="s">
        <v>86</v>
      </c>
      <c r="J153" s="679" t="s">
        <v>1394</v>
      </c>
      <c r="K153" s="667"/>
      <c r="L153" s="649"/>
      <c r="M153" s="624"/>
    </row>
    <row r="154" spans="1:13" ht="11.4" hidden="1" customHeight="1" x14ac:dyDescent="0.3">
      <c r="A154" s="650" t="s">
        <v>420</v>
      </c>
      <c r="B154" s="673" t="s">
        <v>421</v>
      </c>
      <c r="C154" s="674"/>
      <c r="D154" s="674"/>
      <c r="E154" s="682"/>
      <c r="F154" s="646">
        <f t="shared" si="2"/>
        <v>0</v>
      </c>
      <c r="G154" s="677"/>
      <c r="H154" s="677"/>
      <c r="I154" s="659"/>
      <c r="J154" s="684"/>
      <c r="K154" s="667"/>
      <c r="L154" s="649"/>
      <c r="M154" s="624"/>
    </row>
    <row r="155" spans="1:13" ht="11.4" hidden="1" customHeight="1" x14ac:dyDescent="0.3">
      <c r="A155" s="650" t="s">
        <v>422</v>
      </c>
      <c r="B155" s="673" t="s">
        <v>423</v>
      </c>
      <c r="C155" s="674"/>
      <c r="D155" s="674"/>
      <c r="E155" s="682"/>
      <c r="F155" s="646">
        <f t="shared" si="2"/>
        <v>0</v>
      </c>
      <c r="G155" s="677"/>
      <c r="H155" s="677"/>
      <c r="I155" s="659"/>
      <c r="J155" s="684"/>
      <c r="K155" s="667"/>
      <c r="L155" s="649"/>
      <c r="M155" s="624"/>
    </row>
    <row r="156" spans="1:13" ht="11.4" hidden="1" customHeight="1" x14ac:dyDescent="0.3">
      <c r="A156" s="650" t="s">
        <v>424</v>
      </c>
      <c r="B156" s="673" t="s">
        <v>425</v>
      </c>
      <c r="C156" s="674"/>
      <c r="D156" s="674"/>
      <c r="E156" s="682"/>
      <c r="F156" s="646">
        <f t="shared" si="2"/>
        <v>0</v>
      </c>
      <c r="G156" s="677"/>
      <c r="H156" s="677"/>
      <c r="I156" s="659"/>
      <c r="J156" s="684"/>
      <c r="K156" s="667"/>
      <c r="L156" s="649"/>
      <c r="M156" s="624"/>
    </row>
    <row r="157" spans="1:13" ht="11.4" hidden="1" customHeight="1" x14ac:dyDescent="0.3">
      <c r="A157" s="650" t="s">
        <v>427</v>
      </c>
      <c r="B157" s="673" t="s">
        <v>428</v>
      </c>
      <c r="C157" s="674"/>
      <c r="D157" s="674"/>
      <c r="E157" s="682"/>
      <c r="F157" s="646">
        <f t="shared" si="2"/>
        <v>0</v>
      </c>
      <c r="G157" s="677"/>
      <c r="H157" s="677"/>
      <c r="I157" s="659"/>
      <c r="J157" s="684"/>
      <c r="K157" s="667"/>
      <c r="L157" s="649"/>
      <c r="M157" s="624"/>
    </row>
    <row r="158" spans="1:13" ht="11.4" hidden="1" customHeight="1" x14ac:dyDescent="0.3">
      <c r="A158" s="650" t="s">
        <v>429</v>
      </c>
      <c r="B158" s="673" t="s">
        <v>430</v>
      </c>
      <c r="C158" s="674"/>
      <c r="D158" s="674"/>
      <c r="E158" s="682"/>
      <c r="F158" s="646">
        <f t="shared" si="2"/>
        <v>0</v>
      </c>
      <c r="G158" s="677"/>
      <c r="H158" s="677"/>
      <c r="I158" s="659"/>
      <c r="J158" s="684"/>
      <c r="K158" s="667"/>
      <c r="L158" s="649"/>
      <c r="M158" s="624"/>
    </row>
    <row r="159" spans="1:13" ht="123" customHeight="1" x14ac:dyDescent="0.3">
      <c r="A159" s="650" t="s">
        <v>431</v>
      </c>
      <c r="B159" s="673" t="s">
        <v>432</v>
      </c>
      <c r="C159" s="674">
        <v>2500000</v>
      </c>
      <c r="D159" s="674"/>
      <c r="E159" s="702">
        <f>16873691+775500</f>
        <v>17649191</v>
      </c>
      <c r="F159" s="646">
        <f t="shared" si="2"/>
        <v>20149191</v>
      </c>
      <c r="G159" s="664" t="s">
        <v>1395</v>
      </c>
      <c r="H159" s="664"/>
      <c r="I159" s="659" t="s">
        <v>86</v>
      </c>
      <c r="J159" s="684" t="s">
        <v>1396</v>
      </c>
      <c r="K159" s="667"/>
      <c r="L159" s="649"/>
      <c r="M159" s="624"/>
    </row>
    <row r="160" spans="1:13" ht="11.4" hidden="1" customHeight="1" x14ac:dyDescent="0.3">
      <c r="A160" s="650" t="s">
        <v>436</v>
      </c>
      <c r="B160" s="673" t="s">
        <v>437</v>
      </c>
      <c r="C160" s="674"/>
      <c r="D160" s="674"/>
      <c r="E160" s="682"/>
      <c r="F160" s="646">
        <f t="shared" si="2"/>
        <v>0</v>
      </c>
      <c r="G160" s="677"/>
      <c r="H160" s="677"/>
      <c r="I160" s="659"/>
      <c r="J160" s="684"/>
      <c r="K160" s="667"/>
      <c r="L160" s="649"/>
      <c r="M160" s="624"/>
    </row>
    <row r="161" spans="1:13" ht="12" hidden="1" customHeight="1" x14ac:dyDescent="0.3">
      <c r="A161" s="650" t="s">
        <v>439</v>
      </c>
      <c r="B161" s="673" t="s">
        <v>440</v>
      </c>
      <c r="C161" s="674"/>
      <c r="D161" s="674"/>
      <c r="E161" s="682"/>
      <c r="F161" s="646">
        <f t="shared" si="2"/>
        <v>0</v>
      </c>
      <c r="G161" s="677"/>
      <c r="H161" s="677"/>
      <c r="I161" s="659"/>
      <c r="J161" s="684"/>
      <c r="K161" s="667"/>
      <c r="L161" s="649"/>
      <c r="M161" s="624"/>
    </row>
    <row r="162" spans="1:13" ht="0.9" hidden="1" customHeight="1" x14ac:dyDescent="0.3">
      <c r="A162" s="650" t="s">
        <v>441</v>
      </c>
      <c r="B162" s="649" t="s">
        <v>442</v>
      </c>
      <c r="C162" s="674"/>
      <c r="D162" s="674"/>
      <c r="E162" s="665"/>
      <c r="F162" s="646">
        <f t="shared" si="2"/>
        <v>0</v>
      </c>
      <c r="G162" s="677"/>
      <c r="H162" s="677"/>
      <c r="I162" s="659"/>
      <c r="J162" s="684"/>
      <c r="K162" s="667"/>
      <c r="L162" s="649"/>
      <c r="M162" s="624"/>
    </row>
    <row r="163" spans="1:13" ht="88.5" customHeight="1" x14ac:dyDescent="0.3">
      <c r="A163" s="650" t="s">
        <v>443</v>
      </c>
      <c r="B163" s="678" t="s">
        <v>444</v>
      </c>
      <c r="C163" s="674">
        <v>1979823</v>
      </c>
      <c r="D163" s="674"/>
      <c r="E163" s="665">
        <f>21523871+6125</f>
        <v>21529996</v>
      </c>
      <c r="F163" s="646">
        <f t="shared" si="2"/>
        <v>23509819</v>
      </c>
      <c r="G163" s="703" t="s">
        <v>1397</v>
      </c>
      <c r="H163" s="703"/>
      <c r="I163" s="659"/>
      <c r="J163" s="684"/>
      <c r="K163" s="704"/>
      <c r="L163" s="649"/>
      <c r="M163" s="624"/>
    </row>
    <row r="164" spans="1:13" ht="102.9" customHeight="1" x14ac:dyDescent="0.3">
      <c r="A164" s="650" t="s">
        <v>446</v>
      </c>
      <c r="B164" s="678" t="s">
        <v>444</v>
      </c>
      <c r="C164" s="674">
        <v>315258</v>
      </c>
      <c r="D164" s="674"/>
      <c r="E164" s="665">
        <f>3427369+975</f>
        <v>3428344</v>
      </c>
      <c r="F164" s="646">
        <f t="shared" si="2"/>
        <v>3743602</v>
      </c>
      <c r="G164" s="703" t="s">
        <v>1398</v>
      </c>
      <c r="H164" s="703"/>
      <c r="I164" s="659"/>
      <c r="J164" s="684"/>
      <c r="K164" s="704"/>
      <c r="L164" s="649"/>
      <c r="M164" s="624"/>
    </row>
    <row r="165" spans="1:13" hidden="1" x14ac:dyDescent="0.3">
      <c r="A165" s="650" t="s">
        <v>448</v>
      </c>
      <c r="B165" s="673" t="s">
        <v>449</v>
      </c>
      <c r="C165" s="674"/>
      <c r="D165" s="674"/>
      <c r="E165" s="665"/>
      <c r="F165" s="646">
        <f t="shared" si="2"/>
        <v>0</v>
      </c>
      <c r="G165" s="677"/>
      <c r="H165" s="677"/>
      <c r="I165" s="659"/>
      <c r="J165" s="684"/>
      <c r="K165" s="667"/>
      <c r="L165" s="649"/>
      <c r="M165" s="624"/>
    </row>
    <row r="166" spans="1:13" hidden="1" x14ac:dyDescent="0.3">
      <c r="A166" s="705" t="s">
        <v>450</v>
      </c>
      <c r="B166" s="706" t="s">
        <v>449</v>
      </c>
      <c r="C166" s="674"/>
      <c r="D166" s="674"/>
      <c r="E166" s="665"/>
      <c r="F166" s="646">
        <f t="shared" si="2"/>
        <v>0</v>
      </c>
      <c r="G166" s="677"/>
      <c r="H166" s="677"/>
      <c r="I166" s="659"/>
      <c r="J166" s="684"/>
      <c r="K166" s="667"/>
      <c r="L166" s="649"/>
      <c r="M166" s="624"/>
    </row>
    <row r="167" spans="1:13" hidden="1" x14ac:dyDescent="0.3">
      <c r="A167" s="707" t="s">
        <v>451</v>
      </c>
      <c r="B167" s="678" t="s">
        <v>452</v>
      </c>
      <c r="C167" s="674"/>
      <c r="D167" s="674"/>
      <c r="E167" s="665"/>
      <c r="F167" s="646">
        <f t="shared" si="2"/>
        <v>0</v>
      </c>
      <c r="G167" s="677"/>
      <c r="H167" s="677"/>
      <c r="I167" s="659"/>
      <c r="J167" s="684"/>
      <c r="K167" s="667"/>
      <c r="L167" s="649"/>
      <c r="M167" s="624"/>
    </row>
    <row r="168" spans="1:13" hidden="1" x14ac:dyDescent="0.3">
      <c r="A168" s="707" t="s">
        <v>453</v>
      </c>
      <c r="B168" s="678" t="s">
        <v>454</v>
      </c>
      <c r="C168" s="674"/>
      <c r="D168" s="674"/>
      <c r="E168" s="665"/>
      <c r="F168" s="646">
        <f t="shared" si="2"/>
        <v>0</v>
      </c>
      <c r="G168" s="677"/>
      <c r="H168" s="677"/>
      <c r="I168" s="659"/>
      <c r="J168" s="684"/>
      <c r="K168" s="667"/>
      <c r="L168" s="649"/>
      <c r="M168" s="624"/>
    </row>
    <row r="169" spans="1:13" hidden="1" x14ac:dyDescent="0.3">
      <c r="A169" s="707" t="s">
        <v>455</v>
      </c>
      <c r="B169" s="678" t="s">
        <v>456</v>
      </c>
      <c r="C169" s="674"/>
      <c r="D169" s="674"/>
      <c r="E169" s="665"/>
      <c r="F169" s="646">
        <f t="shared" si="2"/>
        <v>0</v>
      </c>
      <c r="G169" s="677"/>
      <c r="H169" s="677"/>
      <c r="I169" s="659"/>
      <c r="J169" s="684"/>
      <c r="K169" s="667"/>
      <c r="L169" s="649"/>
      <c r="M169" s="624"/>
    </row>
    <row r="170" spans="1:13" hidden="1" x14ac:dyDescent="0.3">
      <c r="A170" s="707" t="s">
        <v>457</v>
      </c>
      <c r="B170" s="678" t="s">
        <v>458</v>
      </c>
      <c r="C170" s="674"/>
      <c r="D170" s="674"/>
      <c r="E170" s="665"/>
      <c r="F170" s="646">
        <f t="shared" si="2"/>
        <v>0</v>
      </c>
      <c r="G170" s="677"/>
      <c r="H170" s="677"/>
      <c r="I170" s="659"/>
      <c r="J170" s="684"/>
      <c r="K170" s="667"/>
      <c r="L170" s="649"/>
      <c r="M170" s="624"/>
    </row>
    <row r="171" spans="1:13" hidden="1" x14ac:dyDescent="0.3">
      <c r="A171" s="707" t="s">
        <v>459</v>
      </c>
      <c r="B171" s="678" t="s">
        <v>460</v>
      </c>
      <c r="C171" s="674"/>
      <c r="D171" s="674"/>
      <c r="E171" s="665"/>
      <c r="F171" s="646">
        <f t="shared" si="2"/>
        <v>0</v>
      </c>
      <c r="G171" s="677"/>
      <c r="H171" s="677"/>
      <c r="I171" s="659"/>
      <c r="J171" s="684"/>
      <c r="K171" s="667"/>
      <c r="L171" s="649"/>
      <c r="M171" s="624"/>
    </row>
    <row r="172" spans="1:13" hidden="1" x14ac:dyDescent="0.3">
      <c r="A172" s="707" t="s">
        <v>461</v>
      </c>
      <c r="B172" s="678" t="s">
        <v>462</v>
      </c>
      <c r="C172" s="674"/>
      <c r="D172" s="674"/>
      <c r="E172" s="665"/>
      <c r="F172" s="646">
        <f t="shared" si="2"/>
        <v>0</v>
      </c>
      <c r="G172" s="677"/>
      <c r="H172" s="677"/>
      <c r="I172" s="659"/>
      <c r="J172" s="684"/>
      <c r="K172" s="667"/>
      <c r="L172" s="649"/>
      <c r="M172" s="624"/>
    </row>
    <row r="173" spans="1:13" hidden="1" x14ac:dyDescent="0.3">
      <c r="A173" s="707" t="s">
        <v>463</v>
      </c>
      <c r="B173" s="678" t="s">
        <v>464</v>
      </c>
      <c r="C173" s="674"/>
      <c r="D173" s="674"/>
      <c r="E173" s="665"/>
      <c r="F173" s="646">
        <f t="shared" si="2"/>
        <v>0</v>
      </c>
      <c r="G173" s="677"/>
      <c r="H173" s="677"/>
      <c r="I173" s="659"/>
      <c r="J173" s="684"/>
      <c r="K173" s="667"/>
      <c r="L173" s="649"/>
      <c r="M173" s="624"/>
    </row>
    <row r="174" spans="1:13" hidden="1" x14ac:dyDescent="0.3">
      <c r="A174" s="707" t="s">
        <v>465</v>
      </c>
      <c r="B174" s="678" t="s">
        <v>466</v>
      </c>
      <c r="C174" s="674"/>
      <c r="D174" s="674"/>
      <c r="E174" s="665"/>
      <c r="F174" s="646">
        <f t="shared" si="2"/>
        <v>0</v>
      </c>
      <c r="G174" s="677"/>
      <c r="H174" s="677"/>
      <c r="I174" s="659"/>
      <c r="J174" s="684"/>
      <c r="K174" s="667"/>
      <c r="L174" s="649"/>
      <c r="M174" s="624"/>
    </row>
    <row r="175" spans="1:13" hidden="1" x14ac:dyDescent="0.3">
      <c r="A175" s="707" t="s">
        <v>467</v>
      </c>
      <c r="B175" s="678" t="s">
        <v>468</v>
      </c>
      <c r="C175" s="674"/>
      <c r="D175" s="674"/>
      <c r="E175" s="665"/>
      <c r="F175" s="646">
        <f t="shared" si="2"/>
        <v>0</v>
      </c>
      <c r="G175" s="677"/>
      <c r="H175" s="677"/>
      <c r="I175" s="659"/>
      <c r="J175" s="684"/>
      <c r="K175" s="667"/>
      <c r="L175" s="649"/>
      <c r="M175" s="624"/>
    </row>
    <row r="176" spans="1:13" hidden="1" x14ac:dyDescent="0.3">
      <c r="A176" s="707" t="s">
        <v>469</v>
      </c>
      <c r="B176" s="678" t="s">
        <v>470</v>
      </c>
      <c r="C176" s="674"/>
      <c r="D176" s="674"/>
      <c r="E176" s="665"/>
      <c r="F176" s="646">
        <f t="shared" si="2"/>
        <v>0</v>
      </c>
      <c r="G176" s="677"/>
      <c r="H176" s="677"/>
      <c r="I176" s="659"/>
      <c r="J176" s="684"/>
      <c r="K176" s="667"/>
      <c r="L176" s="649"/>
      <c r="M176" s="624"/>
    </row>
    <row r="177" spans="1:13" hidden="1" x14ac:dyDescent="0.3">
      <c r="A177" s="707" t="s">
        <v>471</v>
      </c>
      <c r="B177" s="678" t="s">
        <v>472</v>
      </c>
      <c r="C177" s="674"/>
      <c r="D177" s="674"/>
      <c r="E177" s="665"/>
      <c r="F177" s="646">
        <f t="shared" si="2"/>
        <v>0</v>
      </c>
      <c r="G177" s="677"/>
      <c r="H177" s="677"/>
      <c r="I177" s="659"/>
      <c r="J177" s="684"/>
      <c r="K177" s="667"/>
      <c r="L177" s="649"/>
      <c r="M177" s="624"/>
    </row>
    <row r="178" spans="1:13" hidden="1" x14ac:dyDescent="0.3">
      <c r="A178" s="707" t="s">
        <v>473</v>
      </c>
      <c r="B178" s="678" t="s">
        <v>474</v>
      </c>
      <c r="C178" s="674"/>
      <c r="D178" s="674"/>
      <c r="E178" s="665"/>
      <c r="F178" s="646">
        <f t="shared" si="2"/>
        <v>0</v>
      </c>
      <c r="G178" s="677"/>
      <c r="H178" s="677"/>
      <c r="I178" s="659"/>
      <c r="J178" s="684"/>
      <c r="K178" s="667"/>
      <c r="L178" s="649"/>
      <c r="M178" s="624"/>
    </row>
    <row r="179" spans="1:13" hidden="1" x14ac:dyDescent="0.3">
      <c r="A179" s="707" t="s">
        <v>475</v>
      </c>
      <c r="B179" s="678" t="s">
        <v>476</v>
      </c>
      <c r="C179" s="674"/>
      <c r="D179" s="674"/>
      <c r="E179" s="665"/>
      <c r="F179" s="646">
        <f t="shared" si="2"/>
        <v>0</v>
      </c>
      <c r="G179" s="677"/>
      <c r="H179" s="677"/>
      <c r="I179" s="659"/>
      <c r="J179" s="684"/>
      <c r="K179" s="667"/>
      <c r="L179" s="649"/>
      <c r="M179" s="624"/>
    </row>
    <row r="180" spans="1:13" hidden="1" x14ac:dyDescent="0.3">
      <c r="A180" s="707" t="s">
        <v>477</v>
      </c>
      <c r="B180" s="678" t="s">
        <v>478</v>
      </c>
      <c r="C180" s="674"/>
      <c r="D180" s="674"/>
      <c r="E180" s="665"/>
      <c r="F180" s="646">
        <f t="shared" si="2"/>
        <v>0</v>
      </c>
      <c r="G180" s="677"/>
      <c r="H180" s="677"/>
      <c r="I180" s="659"/>
      <c r="J180" s="684"/>
      <c r="K180" s="667"/>
      <c r="L180" s="649"/>
      <c r="M180" s="624"/>
    </row>
    <row r="181" spans="1:13" hidden="1" x14ac:dyDescent="0.3">
      <c r="A181" s="707" t="s">
        <v>479</v>
      </c>
      <c r="B181" s="678" t="s">
        <v>480</v>
      </c>
      <c r="C181" s="674"/>
      <c r="D181" s="674"/>
      <c r="E181" s="665"/>
      <c r="F181" s="646">
        <f t="shared" si="2"/>
        <v>0</v>
      </c>
      <c r="G181" s="677"/>
      <c r="H181" s="677"/>
      <c r="I181" s="659"/>
      <c r="J181" s="684"/>
      <c r="K181" s="667"/>
      <c r="L181" s="649"/>
      <c r="M181" s="624"/>
    </row>
    <row r="182" spans="1:13" hidden="1" x14ac:dyDescent="0.3">
      <c r="A182" s="707" t="s">
        <v>481</v>
      </c>
      <c r="B182" s="678" t="s">
        <v>482</v>
      </c>
      <c r="C182" s="674"/>
      <c r="D182" s="674"/>
      <c r="E182" s="665"/>
      <c r="F182" s="646">
        <f t="shared" si="2"/>
        <v>0</v>
      </c>
      <c r="G182" s="677"/>
      <c r="H182" s="677"/>
      <c r="I182" s="659"/>
      <c r="J182" s="684"/>
      <c r="K182" s="667"/>
      <c r="L182" s="649"/>
      <c r="M182" s="624"/>
    </row>
    <row r="183" spans="1:13" hidden="1" x14ac:dyDescent="0.3">
      <c r="A183" s="707" t="s">
        <v>483</v>
      </c>
      <c r="B183" s="678" t="s">
        <v>484</v>
      </c>
      <c r="C183" s="674"/>
      <c r="D183" s="674"/>
      <c r="E183" s="665"/>
      <c r="F183" s="646">
        <f t="shared" si="2"/>
        <v>0</v>
      </c>
      <c r="G183" s="677"/>
      <c r="H183" s="677"/>
      <c r="I183" s="659"/>
      <c r="J183" s="684"/>
      <c r="K183" s="667"/>
      <c r="L183" s="649"/>
      <c r="M183" s="624"/>
    </row>
    <row r="184" spans="1:13" hidden="1" x14ac:dyDescent="0.3">
      <c r="A184" s="707" t="s">
        <v>485</v>
      </c>
      <c r="B184" s="678" t="s">
        <v>486</v>
      </c>
      <c r="C184" s="674"/>
      <c r="D184" s="674"/>
      <c r="E184" s="665"/>
      <c r="F184" s="646">
        <f t="shared" si="2"/>
        <v>0</v>
      </c>
      <c r="G184" s="677"/>
      <c r="H184" s="677"/>
      <c r="I184" s="659"/>
      <c r="J184" s="684"/>
      <c r="K184" s="667"/>
      <c r="L184" s="649"/>
      <c r="M184" s="624"/>
    </row>
    <row r="185" spans="1:13" hidden="1" x14ac:dyDescent="0.3">
      <c r="A185" s="707" t="s">
        <v>487</v>
      </c>
      <c r="B185" s="678" t="s">
        <v>488</v>
      </c>
      <c r="C185" s="674"/>
      <c r="D185" s="674"/>
      <c r="E185" s="665"/>
      <c r="F185" s="646">
        <f t="shared" si="2"/>
        <v>0</v>
      </c>
      <c r="G185" s="677"/>
      <c r="H185" s="677"/>
      <c r="I185" s="659"/>
      <c r="J185" s="684"/>
      <c r="K185" s="667"/>
      <c r="L185" s="649"/>
      <c r="M185" s="624"/>
    </row>
    <row r="186" spans="1:13" ht="22.8" hidden="1" x14ac:dyDescent="0.3">
      <c r="A186" s="707" t="s">
        <v>489</v>
      </c>
      <c r="B186" s="678" t="s">
        <v>490</v>
      </c>
      <c r="C186" s="674"/>
      <c r="D186" s="674"/>
      <c r="E186" s="665"/>
      <c r="F186" s="646">
        <f t="shared" si="2"/>
        <v>0</v>
      </c>
      <c r="G186" s="677"/>
      <c r="H186" s="677"/>
      <c r="I186" s="659"/>
      <c r="J186" s="684"/>
      <c r="K186" s="667"/>
      <c r="L186" s="649"/>
      <c r="M186" s="624"/>
    </row>
    <row r="187" spans="1:13" hidden="1" x14ac:dyDescent="0.3">
      <c r="A187" s="707" t="s">
        <v>491</v>
      </c>
      <c r="B187" s="678" t="s">
        <v>492</v>
      </c>
      <c r="C187" s="674"/>
      <c r="D187" s="674"/>
      <c r="E187" s="665"/>
      <c r="F187" s="646">
        <f t="shared" si="2"/>
        <v>0</v>
      </c>
      <c r="G187" s="677"/>
      <c r="H187" s="677"/>
      <c r="I187" s="659"/>
      <c r="J187" s="684"/>
      <c r="K187" s="667"/>
      <c r="L187" s="649"/>
      <c r="M187" s="624"/>
    </row>
    <row r="188" spans="1:13" hidden="1" x14ac:dyDescent="0.3">
      <c r="A188" s="707" t="s">
        <v>493</v>
      </c>
      <c r="B188" s="678" t="s">
        <v>494</v>
      </c>
      <c r="C188" s="674"/>
      <c r="D188" s="674"/>
      <c r="E188" s="665"/>
      <c r="F188" s="646">
        <f t="shared" si="2"/>
        <v>0</v>
      </c>
      <c r="G188" s="677"/>
      <c r="H188" s="677"/>
      <c r="I188" s="659"/>
      <c r="J188" s="684"/>
      <c r="K188" s="667"/>
      <c r="L188" s="649"/>
      <c r="M188" s="624"/>
    </row>
    <row r="189" spans="1:13" hidden="1" x14ac:dyDescent="0.3">
      <c r="A189" s="707" t="s">
        <v>495</v>
      </c>
      <c r="B189" s="678" t="s">
        <v>496</v>
      </c>
      <c r="C189" s="674"/>
      <c r="D189" s="674"/>
      <c r="E189" s="665"/>
      <c r="F189" s="646">
        <f t="shared" si="2"/>
        <v>0</v>
      </c>
      <c r="G189" s="677"/>
      <c r="H189" s="677"/>
      <c r="I189" s="659"/>
      <c r="J189" s="684"/>
      <c r="K189" s="667"/>
      <c r="L189" s="649"/>
      <c r="M189" s="624"/>
    </row>
    <row r="190" spans="1:13" hidden="1" x14ac:dyDescent="0.3">
      <c r="A190" s="707" t="s">
        <v>497</v>
      </c>
      <c r="B190" s="678" t="s">
        <v>498</v>
      </c>
      <c r="C190" s="674"/>
      <c r="D190" s="674"/>
      <c r="E190" s="665"/>
      <c r="F190" s="646">
        <f t="shared" si="2"/>
        <v>0</v>
      </c>
      <c r="G190" s="677"/>
      <c r="H190" s="677"/>
      <c r="I190" s="659"/>
      <c r="J190" s="684"/>
      <c r="K190" s="667"/>
      <c r="L190" s="649"/>
      <c r="M190" s="624"/>
    </row>
    <row r="191" spans="1:13" hidden="1" x14ac:dyDescent="0.3">
      <c r="A191" s="707" t="s">
        <v>499</v>
      </c>
      <c r="B191" s="678" t="s">
        <v>500</v>
      </c>
      <c r="C191" s="674"/>
      <c r="D191" s="674"/>
      <c r="E191" s="665"/>
      <c r="F191" s="646">
        <f t="shared" si="2"/>
        <v>0</v>
      </c>
      <c r="G191" s="677"/>
      <c r="H191" s="677"/>
      <c r="I191" s="659"/>
      <c r="J191" s="684"/>
      <c r="K191" s="667"/>
      <c r="L191" s="649"/>
      <c r="M191" s="624"/>
    </row>
    <row r="192" spans="1:13" hidden="1" x14ac:dyDescent="0.3">
      <c r="A192" s="707" t="s">
        <v>501</v>
      </c>
      <c r="B192" s="678" t="s">
        <v>502</v>
      </c>
      <c r="C192" s="674"/>
      <c r="D192" s="674"/>
      <c r="E192" s="665"/>
      <c r="F192" s="646">
        <f t="shared" si="2"/>
        <v>0</v>
      </c>
      <c r="G192" s="677"/>
      <c r="H192" s="677"/>
      <c r="I192" s="659"/>
      <c r="J192" s="684"/>
      <c r="K192" s="667"/>
      <c r="L192" s="649"/>
      <c r="M192" s="624"/>
    </row>
    <row r="193" spans="1:13" hidden="1" x14ac:dyDescent="0.3">
      <c r="A193" s="707" t="s">
        <v>503</v>
      </c>
      <c r="B193" s="678" t="s">
        <v>504</v>
      </c>
      <c r="C193" s="674"/>
      <c r="D193" s="674"/>
      <c r="E193" s="665"/>
      <c r="F193" s="646">
        <f t="shared" si="2"/>
        <v>0</v>
      </c>
      <c r="G193" s="677"/>
      <c r="H193" s="677"/>
      <c r="I193" s="659"/>
      <c r="J193" s="684"/>
      <c r="K193" s="667"/>
      <c r="L193" s="649"/>
      <c r="M193" s="624"/>
    </row>
    <row r="194" spans="1:13" hidden="1" x14ac:dyDescent="0.3">
      <c r="A194" s="707" t="s">
        <v>505</v>
      </c>
      <c r="B194" s="678" t="s">
        <v>506</v>
      </c>
      <c r="C194" s="674"/>
      <c r="D194" s="674"/>
      <c r="E194" s="665"/>
      <c r="F194" s="646">
        <f t="shared" si="2"/>
        <v>0</v>
      </c>
      <c r="G194" s="677"/>
      <c r="H194" s="677"/>
      <c r="I194" s="659"/>
      <c r="J194" s="684"/>
      <c r="K194" s="667"/>
      <c r="L194" s="649"/>
      <c r="M194" s="624"/>
    </row>
    <row r="195" spans="1:13" hidden="1" x14ac:dyDescent="0.3">
      <c r="A195" s="707" t="s">
        <v>507</v>
      </c>
      <c r="B195" s="678" t="s">
        <v>508</v>
      </c>
      <c r="C195" s="674"/>
      <c r="D195" s="674"/>
      <c r="E195" s="665"/>
      <c r="F195" s="646">
        <f t="shared" si="2"/>
        <v>0</v>
      </c>
      <c r="G195" s="677"/>
      <c r="H195" s="677"/>
      <c r="I195" s="659"/>
      <c r="J195" s="684"/>
      <c r="K195" s="667"/>
      <c r="L195" s="649"/>
      <c r="M195" s="624"/>
    </row>
    <row r="196" spans="1:13" hidden="1" x14ac:dyDescent="0.3">
      <c r="A196" s="707" t="s">
        <v>509</v>
      </c>
      <c r="B196" s="678" t="s">
        <v>510</v>
      </c>
      <c r="C196" s="674"/>
      <c r="D196" s="674"/>
      <c r="E196" s="665"/>
      <c r="F196" s="646">
        <f t="shared" si="2"/>
        <v>0</v>
      </c>
      <c r="G196" s="677"/>
      <c r="H196" s="677"/>
      <c r="I196" s="659"/>
      <c r="J196" s="684"/>
      <c r="K196" s="667"/>
      <c r="L196" s="649"/>
      <c r="M196" s="624"/>
    </row>
    <row r="197" spans="1:13" hidden="1" x14ac:dyDescent="0.3">
      <c r="A197" s="707" t="s">
        <v>511</v>
      </c>
      <c r="B197" s="678" t="s">
        <v>512</v>
      </c>
      <c r="C197" s="674"/>
      <c r="D197" s="674"/>
      <c r="E197" s="665"/>
      <c r="F197" s="646">
        <f t="shared" si="2"/>
        <v>0</v>
      </c>
      <c r="G197" s="677"/>
      <c r="H197" s="677"/>
      <c r="I197" s="659"/>
      <c r="J197" s="684"/>
      <c r="K197" s="667"/>
      <c r="L197" s="649"/>
      <c r="M197" s="624"/>
    </row>
    <row r="198" spans="1:13" hidden="1" x14ac:dyDescent="0.3">
      <c r="A198" s="707" t="s">
        <v>513</v>
      </c>
      <c r="B198" s="678" t="s">
        <v>514</v>
      </c>
      <c r="C198" s="674"/>
      <c r="D198" s="674"/>
      <c r="E198" s="665"/>
      <c r="F198" s="646">
        <f t="shared" si="2"/>
        <v>0</v>
      </c>
      <c r="G198" s="677"/>
      <c r="H198" s="677"/>
      <c r="I198" s="659"/>
      <c r="J198" s="684"/>
      <c r="K198" s="667"/>
      <c r="L198" s="649"/>
      <c r="M198" s="624"/>
    </row>
    <row r="199" spans="1:13" hidden="1" x14ac:dyDescent="0.3">
      <c r="A199" s="707" t="s">
        <v>515</v>
      </c>
      <c r="B199" s="678" t="s">
        <v>516</v>
      </c>
      <c r="C199" s="674"/>
      <c r="D199" s="674"/>
      <c r="E199" s="665"/>
      <c r="F199" s="646">
        <f t="shared" ref="F199:F262" si="3">+C199+D199+E199</f>
        <v>0</v>
      </c>
      <c r="G199" s="677"/>
      <c r="H199" s="677"/>
      <c r="I199" s="659"/>
      <c r="J199" s="684"/>
      <c r="K199" s="667"/>
      <c r="L199" s="649"/>
      <c r="M199" s="624"/>
    </row>
    <row r="200" spans="1:13" hidden="1" x14ac:dyDescent="0.3">
      <c r="A200" s="707" t="s">
        <v>517</v>
      </c>
      <c r="B200" s="678" t="s">
        <v>518</v>
      </c>
      <c r="C200" s="674"/>
      <c r="D200" s="674"/>
      <c r="E200" s="665"/>
      <c r="F200" s="646">
        <f t="shared" si="3"/>
        <v>0</v>
      </c>
      <c r="G200" s="677"/>
      <c r="H200" s="677"/>
      <c r="I200" s="659"/>
      <c r="J200" s="684"/>
      <c r="K200" s="667"/>
      <c r="L200" s="649"/>
      <c r="M200" s="624"/>
    </row>
    <row r="201" spans="1:13" hidden="1" x14ac:dyDescent="0.3">
      <c r="A201" s="707" t="s">
        <v>519</v>
      </c>
      <c r="B201" s="678" t="s">
        <v>520</v>
      </c>
      <c r="C201" s="674"/>
      <c r="D201" s="674"/>
      <c r="E201" s="665"/>
      <c r="F201" s="646">
        <f t="shared" si="3"/>
        <v>0</v>
      </c>
      <c r="G201" s="677"/>
      <c r="H201" s="677"/>
      <c r="I201" s="659"/>
      <c r="J201" s="684"/>
      <c r="K201" s="667"/>
      <c r="L201" s="649"/>
      <c r="M201" s="624"/>
    </row>
    <row r="202" spans="1:13" hidden="1" x14ac:dyDescent="0.3">
      <c r="A202" s="707" t="s">
        <v>521</v>
      </c>
      <c r="B202" s="678" t="s">
        <v>522</v>
      </c>
      <c r="C202" s="674"/>
      <c r="D202" s="674"/>
      <c r="E202" s="665"/>
      <c r="F202" s="646">
        <f t="shared" si="3"/>
        <v>0</v>
      </c>
      <c r="G202" s="677"/>
      <c r="H202" s="677"/>
      <c r="I202" s="659"/>
      <c r="J202" s="684"/>
      <c r="K202" s="667"/>
      <c r="L202" s="649"/>
      <c r="M202" s="624"/>
    </row>
    <row r="203" spans="1:13" hidden="1" x14ac:dyDescent="0.3">
      <c r="A203" s="707" t="s">
        <v>523</v>
      </c>
      <c r="B203" s="678" t="s">
        <v>524</v>
      </c>
      <c r="C203" s="674"/>
      <c r="D203" s="674"/>
      <c r="E203" s="665"/>
      <c r="F203" s="646">
        <f t="shared" si="3"/>
        <v>0</v>
      </c>
      <c r="G203" s="677"/>
      <c r="H203" s="677"/>
      <c r="I203" s="659"/>
      <c r="J203" s="684"/>
      <c r="K203" s="667"/>
      <c r="L203" s="649"/>
      <c r="M203" s="624"/>
    </row>
    <row r="204" spans="1:13" hidden="1" x14ac:dyDescent="0.3">
      <c r="A204" s="707" t="s">
        <v>525</v>
      </c>
      <c r="B204" s="678" t="s">
        <v>526</v>
      </c>
      <c r="C204" s="674"/>
      <c r="D204" s="674"/>
      <c r="E204" s="665"/>
      <c r="F204" s="646">
        <f t="shared" si="3"/>
        <v>0</v>
      </c>
      <c r="G204" s="677"/>
      <c r="H204" s="677"/>
      <c r="I204" s="659"/>
      <c r="J204" s="684"/>
      <c r="K204" s="667"/>
      <c r="L204" s="649"/>
      <c r="M204" s="624"/>
    </row>
    <row r="205" spans="1:13" hidden="1" x14ac:dyDescent="0.3">
      <c r="A205" s="707" t="s">
        <v>527</v>
      </c>
      <c r="B205" s="678" t="s">
        <v>528</v>
      </c>
      <c r="C205" s="674"/>
      <c r="D205" s="674"/>
      <c r="E205" s="665"/>
      <c r="F205" s="646">
        <f t="shared" si="3"/>
        <v>0</v>
      </c>
      <c r="G205" s="677"/>
      <c r="H205" s="677"/>
      <c r="I205" s="659"/>
      <c r="J205" s="684"/>
      <c r="K205" s="667"/>
      <c r="L205" s="649"/>
      <c r="M205" s="624"/>
    </row>
    <row r="206" spans="1:13" hidden="1" x14ac:dyDescent="0.3">
      <c r="A206" s="707" t="s">
        <v>529</v>
      </c>
      <c r="B206" s="678" t="s">
        <v>530</v>
      </c>
      <c r="C206" s="674"/>
      <c r="D206" s="674"/>
      <c r="E206" s="665"/>
      <c r="F206" s="646">
        <f t="shared" si="3"/>
        <v>0</v>
      </c>
      <c r="G206" s="677"/>
      <c r="H206" s="677"/>
      <c r="I206" s="659"/>
      <c r="J206" s="684"/>
      <c r="K206" s="667"/>
      <c r="L206" s="649"/>
      <c r="M206" s="624"/>
    </row>
    <row r="207" spans="1:13" ht="22.8" hidden="1" x14ac:dyDescent="0.3">
      <c r="A207" s="707" t="s">
        <v>531</v>
      </c>
      <c r="B207" s="678" t="s">
        <v>532</v>
      </c>
      <c r="C207" s="674"/>
      <c r="D207" s="674"/>
      <c r="E207" s="665"/>
      <c r="F207" s="646">
        <f t="shared" si="3"/>
        <v>0</v>
      </c>
      <c r="G207" s="677"/>
      <c r="H207" s="677"/>
      <c r="I207" s="659"/>
      <c r="J207" s="684"/>
      <c r="K207" s="667"/>
      <c r="L207" s="649"/>
      <c r="M207" s="624"/>
    </row>
    <row r="208" spans="1:13" hidden="1" x14ac:dyDescent="0.3">
      <c r="A208" s="707" t="s">
        <v>533</v>
      </c>
      <c r="B208" s="678" t="s">
        <v>534</v>
      </c>
      <c r="C208" s="674"/>
      <c r="D208" s="674"/>
      <c r="E208" s="665"/>
      <c r="F208" s="646">
        <f t="shared" si="3"/>
        <v>0</v>
      </c>
      <c r="G208" s="677"/>
      <c r="H208" s="677"/>
      <c r="I208" s="659"/>
      <c r="J208" s="684"/>
      <c r="K208" s="667"/>
      <c r="L208" s="649"/>
      <c r="M208" s="624"/>
    </row>
    <row r="209" spans="1:13" hidden="1" x14ac:dyDescent="0.3">
      <c r="A209" s="707" t="s">
        <v>535</v>
      </c>
      <c r="B209" s="678" t="s">
        <v>536</v>
      </c>
      <c r="C209" s="674"/>
      <c r="D209" s="674"/>
      <c r="E209" s="665"/>
      <c r="F209" s="646">
        <f t="shared" si="3"/>
        <v>0</v>
      </c>
      <c r="G209" s="677"/>
      <c r="H209" s="677"/>
      <c r="I209" s="659"/>
      <c r="J209" s="684"/>
      <c r="K209" s="667"/>
      <c r="L209" s="649"/>
      <c r="M209" s="624"/>
    </row>
    <row r="210" spans="1:13" hidden="1" x14ac:dyDescent="0.3">
      <c r="A210" s="707" t="s">
        <v>537</v>
      </c>
      <c r="B210" s="678" t="s">
        <v>538</v>
      </c>
      <c r="C210" s="674"/>
      <c r="D210" s="674"/>
      <c r="E210" s="665"/>
      <c r="F210" s="646">
        <f t="shared" si="3"/>
        <v>0</v>
      </c>
      <c r="G210" s="677"/>
      <c r="H210" s="677"/>
      <c r="I210" s="659"/>
      <c r="J210" s="684"/>
      <c r="K210" s="667"/>
      <c r="L210" s="649"/>
      <c r="M210" s="624"/>
    </row>
    <row r="211" spans="1:13" hidden="1" x14ac:dyDescent="0.3">
      <c r="A211" s="707" t="s">
        <v>539</v>
      </c>
      <c r="B211" s="678" t="s">
        <v>540</v>
      </c>
      <c r="C211" s="674"/>
      <c r="D211" s="674"/>
      <c r="E211" s="665"/>
      <c r="F211" s="646">
        <f t="shared" si="3"/>
        <v>0</v>
      </c>
      <c r="G211" s="677"/>
      <c r="H211" s="677"/>
      <c r="I211" s="659"/>
      <c r="J211" s="684"/>
      <c r="K211" s="667"/>
      <c r="L211" s="649"/>
      <c r="M211" s="624"/>
    </row>
    <row r="212" spans="1:13" hidden="1" x14ac:dyDescent="0.3">
      <c r="A212" s="707" t="s">
        <v>541</v>
      </c>
      <c r="B212" s="678" t="s">
        <v>542</v>
      </c>
      <c r="C212" s="674"/>
      <c r="D212" s="674"/>
      <c r="E212" s="665"/>
      <c r="F212" s="646">
        <f t="shared" si="3"/>
        <v>0</v>
      </c>
      <c r="G212" s="677"/>
      <c r="H212" s="677"/>
      <c r="I212" s="659"/>
      <c r="J212" s="684"/>
      <c r="K212" s="667"/>
      <c r="L212" s="649"/>
      <c r="M212" s="624"/>
    </row>
    <row r="213" spans="1:13" hidden="1" x14ac:dyDescent="0.3">
      <c r="A213" s="707" t="s">
        <v>543</v>
      </c>
      <c r="B213" s="678" t="s">
        <v>544</v>
      </c>
      <c r="C213" s="674"/>
      <c r="D213" s="674"/>
      <c r="E213" s="665"/>
      <c r="F213" s="646">
        <f t="shared" si="3"/>
        <v>0</v>
      </c>
      <c r="G213" s="677"/>
      <c r="H213" s="677"/>
      <c r="I213" s="659"/>
      <c r="J213" s="684"/>
      <c r="K213" s="667"/>
      <c r="L213" s="649"/>
      <c r="M213" s="624"/>
    </row>
    <row r="214" spans="1:13" hidden="1" x14ac:dyDescent="0.3">
      <c r="A214" s="707" t="s">
        <v>545</v>
      </c>
      <c r="B214" s="678" t="s">
        <v>546</v>
      </c>
      <c r="C214" s="674"/>
      <c r="D214" s="674"/>
      <c r="E214" s="665"/>
      <c r="F214" s="646">
        <f t="shared" si="3"/>
        <v>0</v>
      </c>
      <c r="G214" s="677"/>
      <c r="H214" s="677"/>
      <c r="I214" s="659"/>
      <c r="J214" s="684"/>
      <c r="K214" s="667"/>
      <c r="L214" s="649"/>
      <c r="M214" s="624"/>
    </row>
    <row r="215" spans="1:13" hidden="1" x14ac:dyDescent="0.3">
      <c r="A215" s="707" t="s">
        <v>547</v>
      </c>
      <c r="B215" s="678" t="s">
        <v>548</v>
      </c>
      <c r="C215" s="674"/>
      <c r="D215" s="674"/>
      <c r="E215" s="665"/>
      <c r="F215" s="646">
        <f t="shared" si="3"/>
        <v>0</v>
      </c>
      <c r="G215" s="677"/>
      <c r="H215" s="677"/>
      <c r="I215" s="659"/>
      <c r="J215" s="684"/>
      <c r="K215" s="667"/>
      <c r="L215" s="649"/>
      <c r="M215" s="624"/>
    </row>
    <row r="216" spans="1:13" hidden="1" x14ac:dyDescent="0.3">
      <c r="A216" s="707" t="s">
        <v>549</v>
      </c>
      <c r="B216" s="678" t="s">
        <v>550</v>
      </c>
      <c r="C216" s="674"/>
      <c r="D216" s="674"/>
      <c r="E216" s="665"/>
      <c r="F216" s="646">
        <f t="shared" si="3"/>
        <v>0</v>
      </c>
      <c r="G216" s="677"/>
      <c r="H216" s="677"/>
      <c r="I216" s="659"/>
      <c r="J216" s="684"/>
      <c r="K216" s="667"/>
      <c r="L216" s="649"/>
      <c r="M216" s="624"/>
    </row>
    <row r="217" spans="1:13" hidden="1" x14ac:dyDescent="0.3">
      <c r="A217" s="707" t="s">
        <v>551</v>
      </c>
      <c r="B217" s="678" t="s">
        <v>552</v>
      </c>
      <c r="C217" s="674"/>
      <c r="D217" s="674"/>
      <c r="E217" s="665"/>
      <c r="F217" s="646">
        <f t="shared" si="3"/>
        <v>0</v>
      </c>
      <c r="G217" s="677"/>
      <c r="H217" s="677"/>
      <c r="I217" s="659"/>
      <c r="J217" s="684"/>
      <c r="K217" s="667"/>
      <c r="L217" s="649"/>
      <c r="M217" s="624"/>
    </row>
    <row r="218" spans="1:13" hidden="1" x14ac:dyDescent="0.3">
      <c r="A218" s="707" t="s">
        <v>553</v>
      </c>
      <c r="B218" s="678" t="s">
        <v>554</v>
      </c>
      <c r="C218" s="674"/>
      <c r="D218" s="674"/>
      <c r="E218" s="665"/>
      <c r="F218" s="646">
        <f t="shared" si="3"/>
        <v>0</v>
      </c>
      <c r="G218" s="677"/>
      <c r="H218" s="677"/>
      <c r="I218" s="659"/>
      <c r="J218" s="684"/>
      <c r="K218" s="667"/>
      <c r="L218" s="649"/>
      <c r="M218" s="624"/>
    </row>
    <row r="219" spans="1:13" hidden="1" x14ac:dyDescent="0.3">
      <c r="A219" s="707" t="s">
        <v>555</v>
      </c>
      <c r="B219" s="678" t="s">
        <v>556</v>
      </c>
      <c r="C219" s="674"/>
      <c r="D219" s="674"/>
      <c r="E219" s="665"/>
      <c r="F219" s="646">
        <f t="shared" si="3"/>
        <v>0</v>
      </c>
      <c r="G219" s="677"/>
      <c r="H219" s="677"/>
      <c r="I219" s="659"/>
      <c r="J219" s="684"/>
      <c r="K219" s="667"/>
      <c r="L219" s="649"/>
      <c r="M219" s="624"/>
    </row>
    <row r="220" spans="1:13" hidden="1" x14ac:dyDescent="0.3">
      <c r="A220" s="707" t="s">
        <v>557</v>
      </c>
      <c r="B220" s="678" t="s">
        <v>558</v>
      </c>
      <c r="C220" s="674"/>
      <c r="D220" s="674"/>
      <c r="E220" s="665"/>
      <c r="F220" s="646">
        <f t="shared" si="3"/>
        <v>0</v>
      </c>
      <c r="G220" s="677"/>
      <c r="H220" s="677"/>
      <c r="I220" s="659"/>
      <c r="J220" s="684"/>
      <c r="K220" s="667"/>
      <c r="L220" s="649"/>
      <c r="M220" s="624"/>
    </row>
    <row r="221" spans="1:13" hidden="1" x14ac:dyDescent="0.3">
      <c r="A221" s="707" t="s">
        <v>559</v>
      </c>
      <c r="B221" s="678" t="s">
        <v>560</v>
      </c>
      <c r="C221" s="674"/>
      <c r="D221" s="674"/>
      <c r="E221" s="665"/>
      <c r="F221" s="646">
        <f t="shared" si="3"/>
        <v>0</v>
      </c>
      <c r="G221" s="677"/>
      <c r="H221" s="677"/>
      <c r="I221" s="659"/>
      <c r="J221" s="684"/>
      <c r="K221" s="667"/>
      <c r="L221" s="649"/>
      <c r="M221" s="624"/>
    </row>
    <row r="222" spans="1:13" hidden="1" x14ac:dyDescent="0.3">
      <c r="A222" s="707" t="s">
        <v>561</v>
      </c>
      <c r="B222" s="678" t="s">
        <v>562</v>
      </c>
      <c r="C222" s="674"/>
      <c r="D222" s="674"/>
      <c r="E222" s="665"/>
      <c r="F222" s="646">
        <f t="shared" si="3"/>
        <v>0</v>
      </c>
      <c r="G222" s="677"/>
      <c r="H222" s="677"/>
      <c r="I222" s="659"/>
      <c r="J222" s="684"/>
      <c r="K222" s="667"/>
      <c r="L222" s="649"/>
      <c r="M222" s="624"/>
    </row>
    <row r="223" spans="1:13" hidden="1" x14ac:dyDescent="0.3">
      <c r="A223" s="707" t="s">
        <v>563</v>
      </c>
      <c r="B223" s="678" t="s">
        <v>564</v>
      </c>
      <c r="C223" s="674"/>
      <c r="D223" s="674"/>
      <c r="E223" s="665"/>
      <c r="F223" s="646">
        <f t="shared" si="3"/>
        <v>0</v>
      </c>
      <c r="G223" s="677"/>
      <c r="H223" s="677"/>
      <c r="I223" s="659"/>
      <c r="J223" s="684"/>
      <c r="K223" s="667"/>
      <c r="L223" s="649"/>
      <c r="M223" s="624"/>
    </row>
    <row r="224" spans="1:13" hidden="1" x14ac:dyDescent="0.3">
      <c r="A224" s="707" t="s">
        <v>565</v>
      </c>
      <c r="B224" s="678" t="s">
        <v>566</v>
      </c>
      <c r="C224" s="674"/>
      <c r="D224" s="674"/>
      <c r="E224" s="665"/>
      <c r="F224" s="646">
        <f t="shared" si="3"/>
        <v>0</v>
      </c>
      <c r="G224" s="677"/>
      <c r="H224" s="677"/>
      <c r="I224" s="659"/>
      <c r="J224" s="684"/>
      <c r="K224" s="667"/>
      <c r="L224" s="649"/>
      <c r="M224" s="624"/>
    </row>
    <row r="225" spans="1:13" hidden="1" x14ac:dyDescent="0.3">
      <c r="A225" s="707" t="s">
        <v>567</v>
      </c>
      <c r="B225" s="678" t="s">
        <v>568</v>
      </c>
      <c r="C225" s="674"/>
      <c r="D225" s="674"/>
      <c r="E225" s="665"/>
      <c r="F225" s="646">
        <f t="shared" si="3"/>
        <v>0</v>
      </c>
      <c r="G225" s="677"/>
      <c r="H225" s="677"/>
      <c r="I225" s="659"/>
      <c r="J225" s="684"/>
      <c r="K225" s="667"/>
      <c r="L225" s="649"/>
      <c r="M225" s="624"/>
    </row>
    <row r="226" spans="1:13" hidden="1" x14ac:dyDescent="0.3">
      <c r="A226" s="707" t="s">
        <v>569</v>
      </c>
      <c r="B226" s="678" t="s">
        <v>570</v>
      </c>
      <c r="C226" s="674"/>
      <c r="D226" s="674"/>
      <c r="E226" s="665"/>
      <c r="F226" s="646">
        <f t="shared" si="3"/>
        <v>0</v>
      </c>
      <c r="G226" s="677"/>
      <c r="H226" s="677"/>
      <c r="I226" s="659"/>
      <c r="J226" s="684"/>
      <c r="K226" s="667"/>
      <c r="L226" s="649"/>
      <c r="M226" s="624"/>
    </row>
    <row r="227" spans="1:13" hidden="1" x14ac:dyDescent="0.3">
      <c r="A227" s="707" t="s">
        <v>571</v>
      </c>
      <c r="B227" s="678" t="s">
        <v>572</v>
      </c>
      <c r="C227" s="674"/>
      <c r="D227" s="674"/>
      <c r="E227" s="665"/>
      <c r="F227" s="646">
        <f t="shared" si="3"/>
        <v>0</v>
      </c>
      <c r="G227" s="677"/>
      <c r="H227" s="677"/>
      <c r="I227" s="659"/>
      <c r="J227" s="684"/>
      <c r="K227" s="667"/>
      <c r="L227" s="649"/>
      <c r="M227" s="624"/>
    </row>
    <row r="228" spans="1:13" ht="22.8" hidden="1" x14ac:dyDescent="0.3">
      <c r="A228" s="707" t="s">
        <v>573</v>
      </c>
      <c r="B228" s="678" t="s">
        <v>574</v>
      </c>
      <c r="C228" s="674"/>
      <c r="D228" s="674"/>
      <c r="E228" s="665"/>
      <c r="F228" s="646">
        <f t="shared" si="3"/>
        <v>0</v>
      </c>
      <c r="G228" s="677"/>
      <c r="H228" s="677"/>
      <c r="I228" s="659"/>
      <c r="J228" s="684"/>
      <c r="K228" s="667"/>
      <c r="L228" s="649"/>
      <c r="M228" s="624"/>
    </row>
    <row r="229" spans="1:13" ht="22.8" hidden="1" x14ac:dyDescent="0.3">
      <c r="A229" s="707" t="s">
        <v>575</v>
      </c>
      <c r="B229" s="678" t="s">
        <v>576</v>
      </c>
      <c r="C229" s="674"/>
      <c r="D229" s="674"/>
      <c r="E229" s="665"/>
      <c r="F229" s="646">
        <f t="shared" si="3"/>
        <v>0</v>
      </c>
      <c r="G229" s="677"/>
      <c r="H229" s="677"/>
      <c r="I229" s="659"/>
      <c r="J229" s="684"/>
      <c r="K229" s="667"/>
      <c r="L229" s="649"/>
      <c r="M229" s="624"/>
    </row>
    <row r="230" spans="1:13" ht="22.8" hidden="1" x14ac:dyDescent="0.3">
      <c r="A230" s="707" t="s">
        <v>577</v>
      </c>
      <c r="B230" s="678" t="s">
        <v>578</v>
      </c>
      <c r="C230" s="674"/>
      <c r="D230" s="674"/>
      <c r="E230" s="665"/>
      <c r="F230" s="646">
        <f t="shared" si="3"/>
        <v>0</v>
      </c>
      <c r="G230" s="677"/>
      <c r="H230" s="677"/>
      <c r="I230" s="659"/>
      <c r="J230" s="684"/>
      <c r="K230" s="667"/>
      <c r="L230" s="649"/>
      <c r="M230" s="624"/>
    </row>
    <row r="231" spans="1:13" ht="22.8" hidden="1" x14ac:dyDescent="0.3">
      <c r="A231" s="707" t="s">
        <v>579</v>
      </c>
      <c r="B231" s="678" t="s">
        <v>580</v>
      </c>
      <c r="C231" s="674"/>
      <c r="D231" s="674"/>
      <c r="E231" s="665"/>
      <c r="F231" s="646">
        <f t="shared" si="3"/>
        <v>0</v>
      </c>
      <c r="G231" s="677"/>
      <c r="H231" s="677"/>
      <c r="I231" s="659"/>
      <c r="J231" s="684"/>
      <c r="K231" s="667"/>
      <c r="L231" s="649"/>
      <c r="M231" s="624"/>
    </row>
    <row r="232" spans="1:13" ht="22.8" hidden="1" x14ac:dyDescent="0.3">
      <c r="A232" s="707" t="s">
        <v>581</v>
      </c>
      <c r="B232" s="678" t="s">
        <v>582</v>
      </c>
      <c r="C232" s="674"/>
      <c r="D232" s="674"/>
      <c r="E232" s="665"/>
      <c r="F232" s="646">
        <f t="shared" si="3"/>
        <v>0</v>
      </c>
      <c r="G232" s="677"/>
      <c r="H232" s="677"/>
      <c r="I232" s="659"/>
      <c r="J232" s="684"/>
      <c r="K232" s="667"/>
      <c r="L232" s="649"/>
      <c r="M232" s="624"/>
    </row>
    <row r="233" spans="1:13" hidden="1" x14ac:dyDescent="0.3">
      <c r="A233" s="707" t="s">
        <v>583</v>
      </c>
      <c r="B233" s="678" t="s">
        <v>584</v>
      </c>
      <c r="C233" s="674"/>
      <c r="D233" s="674"/>
      <c r="E233" s="665"/>
      <c r="F233" s="646">
        <f t="shared" si="3"/>
        <v>0</v>
      </c>
      <c r="G233" s="677"/>
      <c r="H233" s="677"/>
      <c r="I233" s="659"/>
      <c r="J233" s="684"/>
      <c r="K233" s="667"/>
      <c r="L233" s="649"/>
      <c r="M233" s="624"/>
    </row>
    <row r="234" spans="1:13" ht="22.8" hidden="1" x14ac:dyDescent="0.3">
      <c r="A234" s="707" t="s">
        <v>585</v>
      </c>
      <c r="B234" s="678" t="s">
        <v>586</v>
      </c>
      <c r="C234" s="674"/>
      <c r="D234" s="674"/>
      <c r="E234" s="665"/>
      <c r="F234" s="646">
        <f t="shared" si="3"/>
        <v>0</v>
      </c>
      <c r="G234" s="677"/>
      <c r="H234" s="677"/>
      <c r="I234" s="659"/>
      <c r="J234" s="684"/>
      <c r="K234" s="667"/>
      <c r="L234" s="649"/>
      <c r="M234" s="624"/>
    </row>
    <row r="235" spans="1:13" hidden="1" x14ac:dyDescent="0.3">
      <c r="A235" s="707" t="s">
        <v>587</v>
      </c>
      <c r="B235" s="678" t="s">
        <v>588</v>
      </c>
      <c r="C235" s="674"/>
      <c r="D235" s="674"/>
      <c r="E235" s="665"/>
      <c r="F235" s="646">
        <f t="shared" si="3"/>
        <v>0</v>
      </c>
      <c r="G235" s="677"/>
      <c r="H235" s="677"/>
      <c r="I235" s="659"/>
      <c r="J235" s="684"/>
      <c r="K235" s="667"/>
      <c r="L235" s="649"/>
      <c r="M235" s="624"/>
    </row>
    <row r="236" spans="1:13" hidden="1" x14ac:dyDescent="0.3">
      <c r="A236" s="707" t="s">
        <v>589</v>
      </c>
      <c r="B236" s="678" t="s">
        <v>590</v>
      </c>
      <c r="C236" s="674"/>
      <c r="D236" s="674"/>
      <c r="E236" s="665"/>
      <c r="F236" s="646">
        <f t="shared" si="3"/>
        <v>0</v>
      </c>
      <c r="G236" s="677"/>
      <c r="H236" s="677"/>
      <c r="I236" s="659"/>
      <c r="J236" s="684"/>
      <c r="K236" s="667"/>
      <c r="L236" s="649"/>
      <c r="M236" s="624"/>
    </row>
    <row r="237" spans="1:13" hidden="1" x14ac:dyDescent="0.3">
      <c r="A237" s="707" t="s">
        <v>591</v>
      </c>
      <c r="B237" s="678" t="s">
        <v>592</v>
      </c>
      <c r="C237" s="674"/>
      <c r="D237" s="674"/>
      <c r="E237" s="665"/>
      <c r="F237" s="646">
        <f t="shared" si="3"/>
        <v>0</v>
      </c>
      <c r="G237" s="677"/>
      <c r="H237" s="677"/>
      <c r="I237" s="659"/>
      <c r="J237" s="684"/>
      <c r="K237" s="667"/>
      <c r="L237" s="649"/>
      <c r="M237" s="624"/>
    </row>
    <row r="238" spans="1:13" hidden="1" x14ac:dyDescent="0.3">
      <c r="A238" s="707" t="s">
        <v>593</v>
      </c>
      <c r="B238" s="678" t="s">
        <v>594</v>
      </c>
      <c r="C238" s="674"/>
      <c r="D238" s="674"/>
      <c r="E238" s="665"/>
      <c r="F238" s="646">
        <f t="shared" si="3"/>
        <v>0</v>
      </c>
      <c r="G238" s="677"/>
      <c r="H238" s="677"/>
      <c r="I238" s="659"/>
      <c r="J238" s="684"/>
      <c r="K238" s="667"/>
      <c r="L238" s="649"/>
      <c r="M238" s="624"/>
    </row>
    <row r="239" spans="1:13" hidden="1" x14ac:dyDescent="0.3">
      <c r="A239" s="707" t="s">
        <v>595</v>
      </c>
      <c r="B239" s="678" t="s">
        <v>596</v>
      </c>
      <c r="C239" s="674"/>
      <c r="D239" s="674"/>
      <c r="E239" s="665"/>
      <c r="F239" s="646">
        <f t="shared" si="3"/>
        <v>0</v>
      </c>
      <c r="G239" s="677"/>
      <c r="H239" s="677"/>
      <c r="I239" s="659"/>
      <c r="J239" s="684"/>
      <c r="K239" s="667"/>
      <c r="L239" s="649"/>
      <c r="M239" s="624"/>
    </row>
    <row r="240" spans="1:13" hidden="1" x14ac:dyDescent="0.3">
      <c r="A240" s="707" t="s">
        <v>597</v>
      </c>
      <c r="B240" s="678" t="s">
        <v>598</v>
      </c>
      <c r="C240" s="674"/>
      <c r="D240" s="674"/>
      <c r="E240" s="665"/>
      <c r="F240" s="646">
        <f t="shared" si="3"/>
        <v>0</v>
      </c>
      <c r="G240" s="677"/>
      <c r="H240" s="677"/>
      <c r="I240" s="659"/>
      <c r="J240" s="684"/>
      <c r="K240" s="667"/>
      <c r="L240" s="649"/>
      <c r="M240" s="624"/>
    </row>
    <row r="241" spans="1:13" hidden="1" x14ac:dyDescent="0.3">
      <c r="A241" s="707" t="s">
        <v>599</v>
      </c>
      <c r="B241" s="678" t="s">
        <v>600</v>
      </c>
      <c r="C241" s="674"/>
      <c r="D241" s="674"/>
      <c r="E241" s="665"/>
      <c r="F241" s="646">
        <f t="shared" si="3"/>
        <v>0</v>
      </c>
      <c r="G241" s="677"/>
      <c r="H241" s="677"/>
      <c r="I241" s="659"/>
      <c r="J241" s="684"/>
      <c r="K241" s="667"/>
      <c r="L241" s="649"/>
      <c r="M241" s="624"/>
    </row>
    <row r="242" spans="1:13" hidden="1" x14ac:dyDescent="0.3">
      <c r="A242" s="707" t="s">
        <v>601</v>
      </c>
      <c r="B242" s="678" t="s">
        <v>602</v>
      </c>
      <c r="C242" s="674"/>
      <c r="D242" s="674"/>
      <c r="E242" s="665"/>
      <c r="F242" s="646">
        <f t="shared" si="3"/>
        <v>0</v>
      </c>
      <c r="G242" s="677"/>
      <c r="H242" s="677"/>
      <c r="I242" s="659"/>
      <c r="J242" s="684"/>
      <c r="K242" s="667"/>
      <c r="L242" s="649"/>
      <c r="M242" s="624"/>
    </row>
    <row r="243" spans="1:13" hidden="1" x14ac:dyDescent="0.3">
      <c r="A243" s="707" t="s">
        <v>603</v>
      </c>
      <c r="B243" s="678" t="s">
        <v>604</v>
      </c>
      <c r="C243" s="674"/>
      <c r="D243" s="674"/>
      <c r="E243" s="665"/>
      <c r="F243" s="646">
        <f t="shared" si="3"/>
        <v>0</v>
      </c>
      <c r="G243" s="677"/>
      <c r="H243" s="677"/>
      <c r="I243" s="659"/>
      <c r="J243" s="684"/>
      <c r="K243" s="667"/>
      <c r="L243" s="649"/>
      <c r="M243" s="624"/>
    </row>
    <row r="244" spans="1:13" hidden="1" x14ac:dyDescent="0.3">
      <c r="A244" s="707" t="s">
        <v>605</v>
      </c>
      <c r="B244" s="678" t="s">
        <v>606</v>
      </c>
      <c r="C244" s="674"/>
      <c r="D244" s="674"/>
      <c r="E244" s="665"/>
      <c r="F244" s="646">
        <f t="shared" si="3"/>
        <v>0</v>
      </c>
      <c r="G244" s="677"/>
      <c r="H244" s="677"/>
      <c r="I244" s="659"/>
      <c r="J244" s="684"/>
      <c r="K244" s="667"/>
      <c r="L244" s="649"/>
      <c r="M244" s="624"/>
    </row>
    <row r="245" spans="1:13" hidden="1" x14ac:dyDescent="0.3">
      <c r="A245" s="707" t="s">
        <v>607</v>
      </c>
      <c r="B245" s="678" t="s">
        <v>608</v>
      </c>
      <c r="C245" s="674"/>
      <c r="D245" s="674"/>
      <c r="E245" s="665"/>
      <c r="F245" s="646">
        <f t="shared" si="3"/>
        <v>0</v>
      </c>
      <c r="G245" s="677"/>
      <c r="H245" s="677"/>
      <c r="I245" s="659"/>
      <c r="J245" s="684"/>
      <c r="K245" s="667"/>
      <c r="L245" s="649"/>
      <c r="M245" s="624"/>
    </row>
    <row r="246" spans="1:13" hidden="1" x14ac:dyDescent="0.3">
      <c r="A246" s="707" t="s">
        <v>609</v>
      </c>
      <c r="B246" s="678" t="s">
        <v>610</v>
      </c>
      <c r="C246" s="674"/>
      <c r="D246" s="674"/>
      <c r="E246" s="665"/>
      <c r="F246" s="646">
        <f t="shared" si="3"/>
        <v>0</v>
      </c>
      <c r="G246" s="677"/>
      <c r="H246" s="677"/>
      <c r="I246" s="659"/>
      <c r="J246" s="684"/>
      <c r="K246" s="667"/>
      <c r="L246" s="649"/>
      <c r="M246" s="624"/>
    </row>
    <row r="247" spans="1:13" hidden="1" x14ac:dyDescent="0.3">
      <c r="A247" s="707" t="s">
        <v>611</v>
      </c>
      <c r="B247" s="678" t="s">
        <v>612</v>
      </c>
      <c r="C247" s="674"/>
      <c r="D247" s="674"/>
      <c r="E247" s="665"/>
      <c r="F247" s="646">
        <f t="shared" si="3"/>
        <v>0</v>
      </c>
      <c r="G247" s="677"/>
      <c r="H247" s="677"/>
      <c r="I247" s="659"/>
      <c r="J247" s="684"/>
      <c r="K247" s="667"/>
      <c r="L247" s="649"/>
      <c r="M247" s="624"/>
    </row>
    <row r="248" spans="1:13" ht="0.6" hidden="1" customHeight="1" x14ac:dyDescent="0.3">
      <c r="A248" s="707" t="s">
        <v>613</v>
      </c>
      <c r="B248" s="678" t="s">
        <v>614</v>
      </c>
      <c r="C248" s="674"/>
      <c r="D248" s="674"/>
      <c r="E248" s="665"/>
      <c r="F248" s="646">
        <f t="shared" si="3"/>
        <v>0</v>
      </c>
      <c r="G248" s="677"/>
      <c r="H248" s="677"/>
      <c r="I248" s="659"/>
      <c r="J248" s="684"/>
      <c r="K248" s="667"/>
      <c r="L248" s="649"/>
      <c r="M248" s="624"/>
    </row>
    <row r="249" spans="1:13" ht="21.6" hidden="1" customHeight="1" x14ac:dyDescent="0.3">
      <c r="A249" s="650" t="s">
        <v>615</v>
      </c>
      <c r="B249" s="655" t="s">
        <v>616</v>
      </c>
      <c r="C249" s="695"/>
      <c r="D249" s="695"/>
      <c r="E249" s="682"/>
      <c r="F249" s="646">
        <f t="shared" si="3"/>
        <v>0</v>
      </c>
      <c r="G249" s="677"/>
      <c r="H249" s="677"/>
      <c r="I249" s="659"/>
      <c r="J249" s="684"/>
      <c r="K249" s="667"/>
      <c r="L249" s="649"/>
      <c r="M249" s="624"/>
    </row>
    <row r="250" spans="1:13" hidden="1" x14ac:dyDescent="0.3">
      <c r="A250" s="650" t="s">
        <v>618</v>
      </c>
      <c r="B250" s="673" t="s">
        <v>619</v>
      </c>
      <c r="C250" s="674"/>
      <c r="D250" s="674"/>
      <c r="E250" s="682"/>
      <c r="F250" s="646">
        <f t="shared" si="3"/>
        <v>0</v>
      </c>
      <c r="G250" s="677"/>
      <c r="H250" s="677"/>
      <c r="I250" s="659"/>
      <c r="J250" s="684"/>
      <c r="K250" s="667"/>
      <c r="L250" s="649"/>
      <c r="M250" s="624"/>
    </row>
    <row r="251" spans="1:13" ht="0.6" hidden="1" customHeight="1" x14ac:dyDescent="0.3">
      <c r="A251" s="650" t="s">
        <v>620</v>
      </c>
      <c r="B251" s="673" t="s">
        <v>621</v>
      </c>
      <c r="C251" s="674"/>
      <c r="D251" s="674"/>
      <c r="E251" s="682"/>
      <c r="F251" s="646">
        <f t="shared" si="3"/>
        <v>0</v>
      </c>
      <c r="G251" s="677"/>
      <c r="H251" s="677"/>
      <c r="I251" s="659"/>
      <c r="J251" s="684"/>
      <c r="K251" s="667"/>
      <c r="L251" s="649"/>
      <c r="M251" s="624"/>
    </row>
    <row r="252" spans="1:13" hidden="1" x14ac:dyDescent="0.3">
      <c r="A252" s="650" t="s">
        <v>622</v>
      </c>
      <c r="B252" s="673" t="s">
        <v>623</v>
      </c>
      <c r="C252" s="674"/>
      <c r="D252" s="674"/>
      <c r="E252" s="682"/>
      <c r="F252" s="646">
        <f t="shared" si="3"/>
        <v>0</v>
      </c>
      <c r="G252" s="677"/>
      <c r="H252" s="677"/>
      <c r="I252" s="659"/>
      <c r="J252" s="684"/>
      <c r="K252" s="667"/>
      <c r="L252" s="649"/>
      <c r="M252" s="624"/>
    </row>
    <row r="253" spans="1:13" hidden="1" x14ac:dyDescent="0.3">
      <c r="A253" s="650" t="s">
        <v>624</v>
      </c>
      <c r="B253" s="673" t="s">
        <v>625</v>
      </c>
      <c r="C253" s="674"/>
      <c r="D253" s="674"/>
      <c r="E253" s="682"/>
      <c r="F253" s="646">
        <f t="shared" si="3"/>
        <v>0</v>
      </c>
      <c r="G253" s="677"/>
      <c r="H253" s="677"/>
      <c r="I253" s="659"/>
      <c r="J253" s="684"/>
      <c r="K253" s="667"/>
      <c r="L253" s="649"/>
      <c r="M253" s="624"/>
    </row>
    <row r="254" spans="1:13" hidden="1" x14ac:dyDescent="0.3">
      <c r="A254" s="650" t="s">
        <v>627</v>
      </c>
      <c r="B254" s="673" t="s">
        <v>628</v>
      </c>
      <c r="C254" s="674"/>
      <c r="D254" s="674"/>
      <c r="E254" s="682"/>
      <c r="F254" s="646">
        <f t="shared" si="3"/>
        <v>0</v>
      </c>
      <c r="G254" s="677"/>
      <c r="H254" s="677"/>
      <c r="I254" s="659"/>
      <c r="J254" s="684"/>
      <c r="K254" s="667"/>
      <c r="L254" s="649"/>
      <c r="M254" s="624"/>
    </row>
    <row r="255" spans="1:13" hidden="1" x14ac:dyDescent="0.3">
      <c r="A255" s="650" t="s">
        <v>629</v>
      </c>
      <c r="B255" s="673" t="s">
        <v>630</v>
      </c>
      <c r="C255" s="674"/>
      <c r="D255" s="674"/>
      <c r="E255" s="665"/>
      <c r="F255" s="646">
        <f t="shared" si="3"/>
        <v>0</v>
      </c>
      <c r="G255" s="332"/>
      <c r="H255" s="332"/>
      <c r="I255" s="688"/>
      <c r="J255" s="708"/>
      <c r="K255" s="667"/>
      <c r="L255" s="649"/>
      <c r="M255" s="624"/>
    </row>
    <row r="256" spans="1:13" hidden="1" x14ac:dyDescent="0.3">
      <c r="A256" s="650" t="s">
        <v>632</v>
      </c>
      <c r="B256" s="673" t="s">
        <v>633</v>
      </c>
      <c r="C256" s="674"/>
      <c r="D256" s="674"/>
      <c r="E256" s="665"/>
      <c r="F256" s="646">
        <f t="shared" si="3"/>
        <v>0</v>
      </c>
      <c r="G256" s="677"/>
      <c r="H256" s="677"/>
      <c r="I256" s="659"/>
      <c r="J256" s="684"/>
      <c r="K256" s="667"/>
      <c r="L256" s="649"/>
      <c r="M256" s="624"/>
    </row>
    <row r="257" spans="1:13" ht="102.6" x14ac:dyDescent="0.3">
      <c r="A257" s="650" t="s">
        <v>634</v>
      </c>
      <c r="B257" s="678" t="s">
        <v>635</v>
      </c>
      <c r="C257" s="674">
        <v>1500000</v>
      </c>
      <c r="D257" s="674">
        <v>17000000</v>
      </c>
      <c r="E257" s="665">
        <f>26000000+50000000+40000000+35000000</f>
        <v>151000000</v>
      </c>
      <c r="F257" s="646">
        <f t="shared" si="3"/>
        <v>169500000</v>
      </c>
      <c r="G257" s="709" t="s">
        <v>1399</v>
      </c>
      <c r="H257" s="709"/>
      <c r="I257" s="659"/>
      <c r="J257" s="684"/>
      <c r="K257" s="667"/>
      <c r="L257" s="649"/>
      <c r="M257" s="624"/>
    </row>
    <row r="258" spans="1:13" x14ac:dyDescent="0.3">
      <c r="A258" s="650" t="s">
        <v>638</v>
      </c>
      <c r="B258" s="673" t="s">
        <v>639</v>
      </c>
      <c r="C258" s="674"/>
      <c r="D258" s="674"/>
      <c r="E258" s="665">
        <v>17800000</v>
      </c>
      <c r="F258" s="646">
        <f t="shared" si="3"/>
        <v>17800000</v>
      </c>
      <c r="G258" s="677"/>
      <c r="H258" s="677"/>
      <c r="I258" s="659"/>
      <c r="J258" s="684"/>
      <c r="K258" s="667"/>
      <c r="L258" s="649"/>
      <c r="M258" s="624"/>
    </row>
    <row r="259" spans="1:13" hidden="1" x14ac:dyDescent="0.3">
      <c r="A259" s="650"/>
      <c r="B259" s="710" t="s">
        <v>640</v>
      </c>
      <c r="C259" s="674"/>
      <c r="D259" s="674"/>
      <c r="E259" s="665"/>
      <c r="F259" s="646">
        <f t="shared" si="3"/>
        <v>0</v>
      </c>
      <c r="G259" s="677"/>
      <c r="H259" s="677"/>
      <c r="I259" s="659"/>
      <c r="J259" s="684"/>
      <c r="K259" s="667"/>
      <c r="L259" s="649"/>
      <c r="M259" s="624"/>
    </row>
    <row r="260" spans="1:13" hidden="1" x14ac:dyDescent="0.3">
      <c r="A260" s="650" t="s">
        <v>641</v>
      </c>
      <c r="B260" s="710" t="s">
        <v>642</v>
      </c>
      <c r="C260" s="674"/>
      <c r="D260" s="674"/>
      <c r="E260" s="665"/>
      <c r="F260" s="646">
        <f t="shared" si="3"/>
        <v>0</v>
      </c>
      <c r="G260" s="677"/>
      <c r="H260" s="677"/>
      <c r="I260" s="659"/>
      <c r="J260" s="684"/>
      <c r="K260" s="667"/>
      <c r="L260" s="649"/>
      <c r="M260" s="624"/>
    </row>
    <row r="261" spans="1:13" hidden="1" x14ac:dyDescent="0.3">
      <c r="A261" s="650" t="s">
        <v>643</v>
      </c>
      <c r="B261" s="710" t="s">
        <v>644</v>
      </c>
      <c r="C261" s="674"/>
      <c r="D261" s="674"/>
      <c r="E261" s="665"/>
      <c r="F261" s="646">
        <f t="shared" si="3"/>
        <v>0</v>
      </c>
      <c r="G261" s="677"/>
      <c r="H261" s="677"/>
      <c r="I261" s="659"/>
      <c r="J261" s="684"/>
      <c r="K261" s="667"/>
      <c r="L261" s="649"/>
      <c r="M261" s="624"/>
    </row>
    <row r="262" spans="1:13" hidden="1" x14ac:dyDescent="0.3">
      <c r="A262" s="650" t="s">
        <v>645</v>
      </c>
      <c r="B262" s="710" t="s">
        <v>646</v>
      </c>
      <c r="C262" s="674"/>
      <c r="D262" s="674"/>
      <c r="E262" s="665"/>
      <c r="F262" s="646">
        <f t="shared" si="3"/>
        <v>0</v>
      </c>
      <c r="G262" s="677"/>
      <c r="H262" s="677"/>
      <c r="I262" s="659"/>
      <c r="J262" s="684"/>
      <c r="K262" s="667"/>
      <c r="L262" s="649"/>
      <c r="M262" s="624"/>
    </row>
    <row r="263" spans="1:13" ht="81" customHeight="1" x14ac:dyDescent="0.3">
      <c r="A263" s="650" t="s">
        <v>647</v>
      </c>
      <c r="B263" s="673" t="s">
        <v>648</v>
      </c>
      <c r="C263" s="674"/>
      <c r="D263" s="674"/>
      <c r="E263" s="665">
        <v>3000000</v>
      </c>
      <c r="F263" s="646">
        <f t="shared" ref="F263:F310" si="4">+C263+D263+E263</f>
        <v>3000000</v>
      </c>
      <c r="G263" s="144" t="s">
        <v>806</v>
      </c>
      <c r="H263" s="144"/>
      <c r="I263" s="149"/>
      <c r="J263" s="458"/>
      <c r="K263" s="158"/>
      <c r="L263" s="649"/>
      <c r="M263" s="624"/>
    </row>
    <row r="264" spans="1:13" ht="0.9" hidden="1" customHeight="1" x14ac:dyDescent="0.3">
      <c r="A264" s="705" t="s">
        <v>651</v>
      </c>
      <c r="B264" s="711" t="s">
        <v>652</v>
      </c>
      <c r="C264" s="674"/>
      <c r="D264" s="674"/>
      <c r="E264" s="682"/>
      <c r="F264" s="646">
        <f t="shared" si="4"/>
        <v>0</v>
      </c>
      <c r="G264" s="677"/>
      <c r="H264" s="677"/>
      <c r="I264" s="659"/>
      <c r="J264" s="684"/>
      <c r="K264" s="667"/>
      <c r="L264" s="649"/>
      <c r="M264" s="624"/>
    </row>
    <row r="265" spans="1:13" ht="0.9" hidden="1" customHeight="1" x14ac:dyDescent="0.3">
      <c r="A265" s="707" t="s">
        <v>1400</v>
      </c>
      <c r="B265" s="673" t="s">
        <v>654</v>
      </c>
      <c r="C265" s="674"/>
      <c r="D265" s="674"/>
      <c r="E265" s="682"/>
      <c r="F265" s="646">
        <f t="shared" si="4"/>
        <v>0</v>
      </c>
      <c r="G265" s="677"/>
      <c r="H265" s="677"/>
      <c r="I265" s="659"/>
      <c r="J265" s="684"/>
      <c r="K265" s="667"/>
      <c r="L265" s="649"/>
      <c r="M265" s="624"/>
    </row>
    <row r="266" spans="1:13" ht="0.9" hidden="1" customHeight="1" x14ac:dyDescent="0.3">
      <c r="A266" s="707" t="s">
        <v>1401</v>
      </c>
      <c r="B266" s="673" t="s">
        <v>656</v>
      </c>
      <c r="C266" s="674"/>
      <c r="D266" s="674"/>
      <c r="E266" s="682"/>
      <c r="F266" s="646">
        <f t="shared" si="4"/>
        <v>0</v>
      </c>
      <c r="G266" s="677"/>
      <c r="H266" s="677"/>
      <c r="I266" s="659"/>
      <c r="J266" s="684"/>
      <c r="K266" s="667"/>
      <c r="L266" s="649"/>
      <c r="M266" s="624"/>
    </row>
    <row r="267" spans="1:13" ht="0.9" hidden="1" customHeight="1" x14ac:dyDescent="0.3">
      <c r="A267" s="707" t="s">
        <v>1402</v>
      </c>
      <c r="B267" s="673" t="s">
        <v>658</v>
      </c>
      <c r="C267" s="674"/>
      <c r="D267" s="674"/>
      <c r="E267" s="682"/>
      <c r="F267" s="646">
        <f t="shared" si="4"/>
        <v>0</v>
      </c>
      <c r="G267" s="677"/>
      <c r="H267" s="677"/>
      <c r="I267" s="659"/>
      <c r="J267" s="684"/>
      <c r="K267" s="667"/>
      <c r="L267" s="649"/>
      <c r="M267" s="624"/>
    </row>
    <row r="268" spans="1:13" ht="0.9" hidden="1" customHeight="1" x14ac:dyDescent="0.3">
      <c r="A268" s="705" t="s">
        <v>659</v>
      </c>
      <c r="B268" s="711" t="s">
        <v>660</v>
      </c>
      <c r="C268" s="674"/>
      <c r="D268" s="674"/>
      <c r="E268" s="682"/>
      <c r="F268" s="646">
        <f t="shared" si="4"/>
        <v>0</v>
      </c>
      <c r="G268" s="677"/>
      <c r="H268" s="677"/>
      <c r="I268" s="659"/>
      <c r="J268" s="684"/>
      <c r="K268" s="712"/>
      <c r="L268" s="649"/>
      <c r="M268" s="624"/>
    </row>
    <row r="269" spans="1:13" ht="0.9" hidden="1" customHeight="1" x14ac:dyDescent="0.3">
      <c r="A269" s="707" t="s">
        <v>1403</v>
      </c>
      <c r="B269" s="673" t="s">
        <v>662</v>
      </c>
      <c r="C269" s="674"/>
      <c r="D269" s="674"/>
      <c r="E269" s="682"/>
      <c r="F269" s="646">
        <f t="shared" si="4"/>
        <v>0</v>
      </c>
      <c r="G269" s="677"/>
      <c r="H269" s="677"/>
      <c r="I269" s="659"/>
      <c r="J269" s="684"/>
      <c r="K269" s="712"/>
      <c r="L269" s="649"/>
      <c r="M269" s="624"/>
    </row>
    <row r="270" spans="1:13" ht="0.9" hidden="1" customHeight="1" x14ac:dyDescent="0.3">
      <c r="A270" s="707" t="s">
        <v>1404</v>
      </c>
      <c r="B270" s="673" t="s">
        <v>664</v>
      </c>
      <c r="C270" s="674"/>
      <c r="D270" s="674"/>
      <c r="E270" s="682"/>
      <c r="F270" s="646">
        <f t="shared" si="4"/>
        <v>0</v>
      </c>
      <c r="G270" s="677"/>
      <c r="H270" s="677"/>
      <c r="I270" s="659"/>
      <c r="J270" s="684"/>
      <c r="K270" s="712"/>
      <c r="L270" s="649"/>
      <c r="M270" s="624"/>
    </row>
    <row r="271" spans="1:13" ht="0.9" hidden="1" customHeight="1" x14ac:dyDescent="0.3">
      <c r="A271" s="707" t="s">
        <v>1405</v>
      </c>
      <c r="B271" s="673" t="s">
        <v>666</v>
      </c>
      <c r="C271" s="674"/>
      <c r="D271" s="674"/>
      <c r="E271" s="682"/>
      <c r="F271" s="646">
        <f t="shared" si="4"/>
        <v>0</v>
      </c>
      <c r="G271" s="677"/>
      <c r="H271" s="677"/>
      <c r="I271" s="659"/>
      <c r="J271" s="684"/>
      <c r="K271" s="712"/>
      <c r="L271" s="649"/>
      <c r="M271" s="624"/>
    </row>
    <row r="272" spans="1:13" ht="0.9" hidden="1" customHeight="1" x14ac:dyDescent="0.3">
      <c r="A272" s="707" t="s">
        <v>1406</v>
      </c>
      <c r="B272" s="673" t="s">
        <v>666</v>
      </c>
      <c r="C272" s="674"/>
      <c r="D272" s="674"/>
      <c r="E272" s="682"/>
      <c r="F272" s="646">
        <f t="shared" si="4"/>
        <v>0</v>
      </c>
      <c r="G272" s="677"/>
      <c r="H272" s="677"/>
      <c r="I272" s="659"/>
      <c r="J272" s="684"/>
      <c r="K272" s="712"/>
      <c r="L272" s="649"/>
      <c r="M272" s="624"/>
    </row>
    <row r="273" spans="1:13" ht="0.9" hidden="1" customHeight="1" x14ac:dyDescent="0.3">
      <c r="A273" s="707" t="s">
        <v>1407</v>
      </c>
      <c r="B273" s="673" t="s">
        <v>671</v>
      </c>
      <c r="C273" s="674"/>
      <c r="D273" s="674"/>
      <c r="E273" s="682"/>
      <c r="F273" s="646">
        <f t="shared" si="4"/>
        <v>0</v>
      </c>
      <c r="G273" s="677"/>
      <c r="H273" s="677"/>
      <c r="I273" s="659"/>
      <c r="J273" s="684"/>
      <c r="K273" s="712"/>
      <c r="L273" s="649"/>
      <c r="M273" s="624"/>
    </row>
    <row r="274" spans="1:13" ht="0.9" hidden="1" customHeight="1" x14ac:dyDescent="0.3">
      <c r="A274" s="707" t="s">
        <v>1408</v>
      </c>
      <c r="B274" s="673" t="s">
        <v>674</v>
      </c>
      <c r="C274" s="674"/>
      <c r="D274" s="674"/>
      <c r="E274" s="682"/>
      <c r="F274" s="646">
        <f t="shared" si="4"/>
        <v>0</v>
      </c>
      <c r="G274" s="677"/>
      <c r="H274" s="677"/>
      <c r="I274" s="659"/>
      <c r="J274" s="684"/>
      <c r="K274" s="667"/>
      <c r="L274" s="649"/>
      <c r="M274" s="624"/>
    </row>
    <row r="275" spans="1:13" ht="0.9" hidden="1" customHeight="1" x14ac:dyDescent="0.3">
      <c r="A275" s="707" t="s">
        <v>1409</v>
      </c>
      <c r="B275" s="673" t="s">
        <v>676</v>
      </c>
      <c r="C275" s="695"/>
      <c r="D275" s="695"/>
      <c r="E275" s="682"/>
      <c r="F275" s="646">
        <f t="shared" si="4"/>
        <v>0</v>
      </c>
      <c r="G275" s="677"/>
      <c r="H275" s="677"/>
      <c r="I275" s="659"/>
      <c r="J275" s="684"/>
      <c r="K275" s="667"/>
      <c r="L275" s="649"/>
      <c r="M275" s="624"/>
    </row>
    <row r="276" spans="1:13" ht="0.9" hidden="1" customHeight="1" x14ac:dyDescent="0.3">
      <c r="A276" s="650" t="s">
        <v>677</v>
      </c>
      <c r="B276" s="673" t="s">
        <v>678</v>
      </c>
      <c r="C276" s="674"/>
      <c r="D276" s="674"/>
      <c r="E276" s="682"/>
      <c r="F276" s="646">
        <f t="shared" si="4"/>
        <v>0</v>
      </c>
      <c r="G276" s="677"/>
      <c r="H276" s="677"/>
      <c r="I276" s="659"/>
      <c r="J276" s="684"/>
      <c r="K276" s="667"/>
      <c r="L276" s="649"/>
      <c r="M276" s="624"/>
    </row>
    <row r="277" spans="1:13" hidden="1" x14ac:dyDescent="0.3">
      <c r="A277" s="705" t="s">
        <v>679</v>
      </c>
      <c r="B277" s="711" t="s">
        <v>680</v>
      </c>
      <c r="C277" s="674"/>
      <c r="D277" s="674"/>
      <c r="E277" s="682"/>
      <c r="F277" s="646">
        <f t="shared" si="4"/>
        <v>0</v>
      </c>
      <c r="G277" s="677"/>
      <c r="H277" s="677"/>
      <c r="I277" s="659"/>
      <c r="J277" s="684"/>
      <c r="K277" s="667"/>
      <c r="L277" s="649"/>
      <c r="M277" s="624"/>
    </row>
    <row r="278" spans="1:13" hidden="1" x14ac:dyDescent="0.3">
      <c r="A278" s="707" t="s">
        <v>1410</v>
      </c>
      <c r="B278" s="673" t="s">
        <v>682</v>
      </c>
      <c r="C278" s="674"/>
      <c r="D278" s="674"/>
      <c r="E278" s="682"/>
      <c r="F278" s="646">
        <f t="shared" si="4"/>
        <v>0</v>
      </c>
      <c r="G278" s="677"/>
      <c r="H278" s="677"/>
      <c r="I278" s="659"/>
      <c r="J278" s="684"/>
      <c r="K278" s="667"/>
      <c r="L278" s="649"/>
      <c r="M278" s="624"/>
    </row>
    <row r="279" spans="1:13" hidden="1" x14ac:dyDescent="0.3">
      <c r="A279" s="707" t="s">
        <v>1411</v>
      </c>
      <c r="B279" s="673" t="s">
        <v>684</v>
      </c>
      <c r="C279" s="674"/>
      <c r="D279" s="674"/>
      <c r="E279" s="682"/>
      <c r="F279" s="646">
        <f t="shared" si="4"/>
        <v>0</v>
      </c>
      <c r="G279" s="677"/>
      <c r="H279" s="677"/>
      <c r="I279" s="659"/>
      <c r="J279" s="684"/>
      <c r="K279" s="667"/>
      <c r="L279" s="649"/>
      <c r="M279" s="624"/>
    </row>
    <row r="280" spans="1:13" hidden="1" x14ac:dyDescent="0.3">
      <c r="A280" s="707" t="s">
        <v>1412</v>
      </c>
      <c r="B280" s="673" t="s">
        <v>686</v>
      </c>
      <c r="C280" s="674"/>
      <c r="D280" s="674"/>
      <c r="E280" s="682"/>
      <c r="F280" s="646">
        <f t="shared" si="4"/>
        <v>0</v>
      </c>
      <c r="G280" s="677"/>
      <c r="H280" s="677"/>
      <c r="I280" s="659"/>
      <c r="J280" s="684"/>
      <c r="K280" s="667"/>
      <c r="L280" s="649"/>
      <c r="M280" s="624"/>
    </row>
    <row r="281" spans="1:13" hidden="1" x14ac:dyDescent="0.3">
      <c r="A281" s="650" t="s">
        <v>688</v>
      </c>
      <c r="B281" s="673" t="s">
        <v>689</v>
      </c>
      <c r="C281" s="674"/>
      <c r="D281" s="674"/>
      <c r="E281" s="682">
        <v>0</v>
      </c>
      <c r="F281" s="646">
        <f t="shared" si="4"/>
        <v>0</v>
      </c>
      <c r="G281" s="677"/>
      <c r="H281" s="677"/>
      <c r="I281" s="659"/>
      <c r="J281" s="684"/>
      <c r="K281" s="667"/>
      <c r="L281" s="649"/>
      <c r="M281" s="624"/>
    </row>
    <row r="282" spans="1:13" ht="34.200000000000003" x14ac:dyDescent="0.3">
      <c r="A282" s="650" t="s">
        <v>691</v>
      </c>
      <c r="B282" s="673" t="s">
        <v>692</v>
      </c>
      <c r="C282" s="674"/>
      <c r="D282" s="674"/>
      <c r="E282" s="665">
        <v>5000000</v>
      </c>
      <c r="F282" s="646">
        <f t="shared" si="4"/>
        <v>5000000</v>
      </c>
      <c r="G282" s="647" t="s">
        <v>1413</v>
      </c>
      <c r="H282" s="647"/>
      <c r="I282" s="659"/>
      <c r="J282" s="684"/>
      <c r="K282" s="667"/>
      <c r="L282" s="649"/>
      <c r="M282" s="624"/>
    </row>
    <row r="283" spans="1:13" hidden="1" x14ac:dyDescent="0.3">
      <c r="A283" s="650" t="s">
        <v>695</v>
      </c>
      <c r="B283" s="673" t="s">
        <v>696</v>
      </c>
      <c r="C283" s="674"/>
      <c r="D283" s="674"/>
      <c r="E283" s="682"/>
      <c r="F283" s="646">
        <f t="shared" si="4"/>
        <v>0</v>
      </c>
      <c r="G283" s="677"/>
      <c r="H283" s="677"/>
      <c r="I283" s="659"/>
      <c r="J283" s="684"/>
      <c r="K283" s="667"/>
      <c r="L283" s="649"/>
      <c r="M283" s="624"/>
    </row>
    <row r="284" spans="1:13" ht="28.5" hidden="1" customHeight="1" x14ac:dyDescent="0.3">
      <c r="A284" s="650" t="s">
        <v>698</v>
      </c>
      <c r="B284" s="713" t="s">
        <v>699</v>
      </c>
      <c r="C284" s="674"/>
      <c r="D284" s="674"/>
      <c r="E284" s="665"/>
      <c r="F284" s="646">
        <f t="shared" si="4"/>
        <v>0</v>
      </c>
      <c r="G284" s="677"/>
      <c r="H284" s="677"/>
      <c r="I284" s="659"/>
      <c r="J284" s="684"/>
      <c r="K284" s="667"/>
      <c r="L284" s="649"/>
      <c r="M284" s="624"/>
    </row>
    <row r="285" spans="1:13" ht="53.4" customHeight="1" x14ac:dyDescent="0.3">
      <c r="A285" s="650" t="s">
        <v>700</v>
      </c>
      <c r="B285" s="649" t="s">
        <v>701</v>
      </c>
      <c r="C285" s="674"/>
      <c r="D285" s="674"/>
      <c r="E285" s="682">
        <v>44778156</v>
      </c>
      <c r="F285" s="646">
        <f t="shared" si="4"/>
        <v>44778156</v>
      </c>
      <c r="G285" s="647" t="s">
        <v>1414</v>
      </c>
      <c r="H285" s="647"/>
      <c r="I285" s="659"/>
      <c r="J285" s="684"/>
      <c r="K285" s="667"/>
      <c r="L285" s="649"/>
      <c r="M285" s="624"/>
    </row>
    <row r="286" spans="1:13" hidden="1" x14ac:dyDescent="0.3">
      <c r="A286" s="650" t="s">
        <v>703</v>
      </c>
      <c r="B286" s="649" t="s">
        <v>701</v>
      </c>
      <c r="C286" s="674"/>
      <c r="D286" s="674"/>
      <c r="E286" s="682"/>
      <c r="F286" s="646">
        <f t="shared" si="4"/>
        <v>0</v>
      </c>
      <c r="G286" s="647"/>
      <c r="H286" s="647"/>
      <c r="I286" s="659"/>
      <c r="J286" s="684"/>
      <c r="K286" s="667"/>
      <c r="L286" s="649"/>
      <c r="M286" s="624"/>
    </row>
    <row r="287" spans="1:13" hidden="1" x14ac:dyDescent="0.3">
      <c r="A287" s="650" t="s">
        <v>704</v>
      </c>
      <c r="B287" s="649" t="s">
        <v>701</v>
      </c>
      <c r="C287" s="674"/>
      <c r="D287" s="674"/>
      <c r="E287" s="682"/>
      <c r="F287" s="646">
        <f t="shared" si="4"/>
        <v>0</v>
      </c>
      <c r="G287" s="658"/>
      <c r="H287" s="658"/>
      <c r="I287" s="659"/>
      <c r="J287" s="684"/>
      <c r="K287" s="667"/>
      <c r="L287" s="649"/>
      <c r="M287" s="624"/>
    </row>
    <row r="288" spans="1:13" hidden="1" x14ac:dyDescent="0.3">
      <c r="A288" s="650" t="s">
        <v>706</v>
      </c>
      <c r="B288" s="649" t="s">
        <v>701</v>
      </c>
      <c r="C288" s="674"/>
      <c r="D288" s="674"/>
      <c r="E288" s="682"/>
      <c r="F288" s="646">
        <f t="shared" si="4"/>
        <v>0</v>
      </c>
      <c r="G288" s="658"/>
      <c r="H288" s="658"/>
      <c r="I288" s="659"/>
      <c r="J288" s="684"/>
      <c r="K288" s="667"/>
      <c r="L288" s="649"/>
      <c r="M288" s="624"/>
    </row>
    <row r="289" spans="1:13" hidden="1" x14ac:dyDescent="0.3">
      <c r="A289" s="650" t="s">
        <v>707</v>
      </c>
      <c r="B289" s="649" t="s">
        <v>701</v>
      </c>
      <c r="C289" s="674"/>
      <c r="D289" s="674"/>
      <c r="E289" s="682"/>
      <c r="F289" s="714">
        <f t="shared" si="4"/>
        <v>0</v>
      </c>
      <c r="G289" s="658"/>
      <c r="H289" s="658"/>
      <c r="I289" s="659"/>
      <c r="J289" s="684"/>
      <c r="K289" s="667"/>
      <c r="L289" s="649"/>
      <c r="M289" s="624"/>
    </row>
    <row r="290" spans="1:13" ht="15.6" hidden="1" customHeight="1" x14ac:dyDescent="0.3">
      <c r="A290" s="715" t="s">
        <v>709</v>
      </c>
      <c r="B290" s="649" t="s">
        <v>710</v>
      </c>
      <c r="C290" s="674"/>
      <c r="D290" s="674"/>
      <c r="E290" s="682"/>
      <c r="F290" s="714">
        <f t="shared" si="4"/>
        <v>0</v>
      </c>
      <c r="G290" s="658"/>
      <c r="H290" s="658"/>
      <c r="I290" s="659"/>
      <c r="J290" s="684"/>
      <c r="K290" s="667"/>
      <c r="L290" s="649"/>
      <c r="M290" s="624"/>
    </row>
    <row r="291" spans="1:13" ht="15.6" hidden="1" customHeight="1" x14ac:dyDescent="0.3">
      <c r="A291" s="715" t="s">
        <v>711</v>
      </c>
      <c r="B291" s="649" t="s">
        <v>712</v>
      </c>
      <c r="C291" s="651"/>
      <c r="D291" s="651"/>
      <c r="E291" s="665"/>
      <c r="F291" s="714">
        <f t="shared" si="4"/>
        <v>0</v>
      </c>
      <c r="G291" s="658"/>
      <c r="H291" s="658"/>
      <c r="I291" s="659"/>
      <c r="J291" s="684"/>
      <c r="K291" s="667"/>
      <c r="L291" s="649"/>
      <c r="M291" s="624"/>
    </row>
    <row r="292" spans="1:13" ht="15.6" hidden="1" customHeight="1" x14ac:dyDescent="0.3">
      <c r="A292" s="715" t="s">
        <v>713</v>
      </c>
      <c r="B292" s="649" t="s">
        <v>714</v>
      </c>
      <c r="C292" s="651"/>
      <c r="D292" s="651"/>
      <c r="E292" s="665"/>
      <c r="F292" s="714">
        <f t="shared" si="4"/>
        <v>0</v>
      </c>
      <c r="G292" s="658"/>
      <c r="H292" s="658"/>
      <c r="I292" s="659"/>
      <c r="J292" s="684"/>
      <c r="K292" s="667"/>
      <c r="L292" s="649"/>
      <c r="M292" s="624"/>
    </row>
    <row r="293" spans="1:13" ht="15.6" hidden="1" customHeight="1" x14ac:dyDescent="0.3">
      <c r="A293" s="715" t="s">
        <v>716</v>
      </c>
      <c r="B293" s="649" t="s">
        <v>717</v>
      </c>
      <c r="C293" s="651"/>
      <c r="D293" s="651"/>
      <c r="E293" s="665"/>
      <c r="F293" s="714">
        <f t="shared" si="4"/>
        <v>0</v>
      </c>
      <c r="G293" s="658"/>
      <c r="H293" s="658"/>
      <c r="I293" s="659"/>
      <c r="J293" s="684"/>
      <c r="K293" s="667"/>
      <c r="L293" s="649"/>
      <c r="M293" s="624"/>
    </row>
    <row r="294" spans="1:13" ht="15.6" hidden="1" customHeight="1" x14ac:dyDescent="0.3">
      <c r="A294" s="715" t="s">
        <v>719</v>
      </c>
      <c r="B294" s="649" t="s">
        <v>720</v>
      </c>
      <c r="C294" s="651"/>
      <c r="D294" s="651"/>
      <c r="E294" s="665"/>
      <c r="F294" s="714">
        <f t="shared" si="4"/>
        <v>0</v>
      </c>
      <c r="G294" s="658"/>
      <c r="H294" s="658"/>
      <c r="I294" s="659"/>
      <c r="J294" s="684"/>
      <c r="K294" s="667"/>
      <c r="L294" s="649"/>
      <c r="M294" s="624"/>
    </row>
    <row r="295" spans="1:13" ht="15.6" hidden="1" customHeight="1" x14ac:dyDescent="0.3">
      <c r="A295" s="715" t="s">
        <v>721</v>
      </c>
      <c r="B295" s="649" t="s">
        <v>722</v>
      </c>
      <c r="C295" s="651"/>
      <c r="D295" s="651"/>
      <c r="E295" s="665"/>
      <c r="F295" s="714">
        <f t="shared" si="4"/>
        <v>0</v>
      </c>
      <c r="G295" s="658"/>
      <c r="H295" s="658"/>
      <c r="I295" s="659"/>
      <c r="J295" s="684"/>
      <c r="K295" s="667"/>
      <c r="L295" s="649"/>
      <c r="M295" s="624"/>
    </row>
    <row r="296" spans="1:13" ht="15.6" hidden="1" customHeight="1" x14ac:dyDescent="0.3">
      <c r="A296" s="715" t="s">
        <v>724</v>
      </c>
      <c r="B296" s="649" t="s">
        <v>725</v>
      </c>
      <c r="C296" s="651"/>
      <c r="D296" s="651"/>
      <c r="E296" s="665"/>
      <c r="F296" s="714">
        <f t="shared" si="4"/>
        <v>0</v>
      </c>
      <c r="G296" s="658"/>
      <c r="H296" s="658"/>
      <c r="I296" s="659"/>
      <c r="J296" s="684"/>
      <c r="K296" s="667"/>
      <c r="L296" s="649"/>
      <c r="M296" s="624"/>
    </row>
    <row r="297" spans="1:13" ht="15.6" hidden="1" customHeight="1" x14ac:dyDescent="0.3">
      <c r="A297" s="715" t="s">
        <v>726</v>
      </c>
      <c r="B297" s="649" t="s">
        <v>727</v>
      </c>
      <c r="C297" s="651"/>
      <c r="D297" s="651"/>
      <c r="E297" s="665"/>
      <c r="F297" s="714">
        <f t="shared" si="4"/>
        <v>0</v>
      </c>
      <c r="G297" s="658"/>
      <c r="H297" s="658"/>
      <c r="I297" s="659"/>
      <c r="J297" s="684"/>
      <c r="K297" s="667"/>
      <c r="L297" s="649"/>
      <c r="M297" s="624"/>
    </row>
    <row r="298" spans="1:13" ht="15.6" hidden="1" customHeight="1" x14ac:dyDescent="0.3">
      <c r="A298" s="715" t="s">
        <v>728</v>
      </c>
      <c r="B298" s="649" t="s">
        <v>729</v>
      </c>
      <c r="C298" s="651"/>
      <c r="D298" s="651"/>
      <c r="E298" s="665"/>
      <c r="F298" s="714">
        <f t="shared" si="4"/>
        <v>0</v>
      </c>
      <c r="G298" s="658"/>
      <c r="H298" s="658"/>
      <c r="I298" s="659"/>
      <c r="J298" s="684"/>
      <c r="K298" s="667"/>
      <c r="L298" s="649"/>
      <c r="M298" s="624"/>
    </row>
    <row r="299" spans="1:13" ht="15.6" hidden="1" customHeight="1" x14ac:dyDescent="0.3">
      <c r="A299" s="715" t="s">
        <v>730</v>
      </c>
      <c r="B299" s="649" t="s">
        <v>731</v>
      </c>
      <c r="C299" s="651"/>
      <c r="D299" s="651"/>
      <c r="E299" s="665"/>
      <c r="F299" s="714">
        <f t="shared" si="4"/>
        <v>0</v>
      </c>
      <c r="G299" s="658"/>
      <c r="H299" s="658"/>
      <c r="I299" s="659"/>
      <c r="J299" s="684"/>
      <c r="K299" s="667"/>
      <c r="L299" s="649"/>
      <c r="M299" s="624"/>
    </row>
    <row r="300" spans="1:13" ht="15.6" hidden="1" customHeight="1" x14ac:dyDescent="0.3">
      <c r="A300" s="715" t="s">
        <v>733</v>
      </c>
      <c r="B300" s="649" t="s">
        <v>734</v>
      </c>
      <c r="C300" s="651"/>
      <c r="D300" s="651"/>
      <c r="E300" s="665"/>
      <c r="F300" s="714">
        <f t="shared" si="4"/>
        <v>0</v>
      </c>
      <c r="G300" s="658"/>
      <c r="H300" s="658"/>
      <c r="I300" s="659"/>
      <c r="J300" s="684"/>
      <c r="K300" s="667"/>
      <c r="L300" s="649"/>
      <c r="M300" s="624"/>
    </row>
    <row r="301" spans="1:13" ht="15.6" hidden="1" customHeight="1" x14ac:dyDescent="0.3">
      <c r="A301" s="715" t="s">
        <v>735</v>
      </c>
      <c r="B301" s="649" t="s">
        <v>736</v>
      </c>
      <c r="C301" s="651"/>
      <c r="D301" s="651"/>
      <c r="E301" s="665"/>
      <c r="F301" s="714">
        <f t="shared" si="4"/>
        <v>0</v>
      </c>
      <c r="G301" s="658"/>
      <c r="H301" s="658"/>
      <c r="I301" s="659"/>
      <c r="J301" s="684"/>
      <c r="K301" s="667"/>
      <c r="L301" s="649"/>
      <c r="M301" s="624"/>
    </row>
    <row r="302" spans="1:13" ht="15.6" hidden="1" customHeight="1" x14ac:dyDescent="0.3">
      <c r="A302" s="715" t="s">
        <v>737</v>
      </c>
      <c r="B302" s="649" t="s">
        <v>738</v>
      </c>
      <c r="C302" s="651"/>
      <c r="D302" s="651"/>
      <c r="E302" s="665"/>
      <c r="F302" s="714">
        <f t="shared" si="4"/>
        <v>0</v>
      </c>
      <c r="G302" s="658"/>
      <c r="H302" s="658"/>
      <c r="I302" s="659"/>
      <c r="J302" s="684"/>
      <c r="K302" s="667"/>
      <c r="L302" s="649"/>
      <c r="M302" s="624"/>
    </row>
    <row r="303" spans="1:13" ht="15.6" hidden="1" customHeight="1" x14ac:dyDescent="0.3">
      <c r="A303" s="715" t="s">
        <v>739</v>
      </c>
      <c r="B303" s="649" t="s">
        <v>740</v>
      </c>
      <c r="C303" s="651"/>
      <c r="D303" s="651"/>
      <c r="E303" s="665"/>
      <c r="F303" s="714">
        <f t="shared" si="4"/>
        <v>0</v>
      </c>
      <c r="G303" s="658"/>
      <c r="H303" s="658"/>
      <c r="I303" s="659"/>
      <c r="J303" s="684"/>
      <c r="K303" s="667"/>
      <c r="L303" s="649"/>
      <c r="M303" s="624"/>
    </row>
    <row r="304" spans="1:13" ht="15.6" hidden="1" customHeight="1" x14ac:dyDescent="0.3">
      <c r="A304" s="715" t="s">
        <v>741</v>
      </c>
      <c r="B304" s="649" t="s">
        <v>742</v>
      </c>
      <c r="C304" s="651"/>
      <c r="D304" s="651"/>
      <c r="E304" s="665"/>
      <c r="F304" s="714">
        <f t="shared" si="4"/>
        <v>0</v>
      </c>
      <c r="G304" s="658"/>
      <c r="H304" s="658"/>
      <c r="I304" s="659"/>
      <c r="J304" s="684"/>
      <c r="K304" s="667"/>
      <c r="L304" s="649"/>
      <c r="M304" s="624"/>
    </row>
    <row r="305" spans="1:14" ht="15.6" hidden="1" customHeight="1" x14ac:dyDescent="0.3">
      <c r="A305" s="715" t="s">
        <v>743</v>
      </c>
      <c r="B305" s="649" t="s">
        <v>744</v>
      </c>
      <c r="C305" s="651"/>
      <c r="D305" s="651"/>
      <c r="E305" s="665"/>
      <c r="F305" s="714">
        <f t="shared" si="4"/>
        <v>0</v>
      </c>
      <c r="G305" s="658"/>
      <c r="H305" s="658"/>
      <c r="I305" s="659"/>
      <c r="J305" s="684"/>
      <c r="K305" s="667"/>
      <c r="L305" s="649"/>
      <c r="M305" s="624"/>
    </row>
    <row r="306" spans="1:14" ht="15.6" hidden="1" customHeight="1" x14ac:dyDescent="0.3">
      <c r="A306" s="715" t="s">
        <v>745</v>
      </c>
      <c r="B306" s="649" t="s">
        <v>746</v>
      </c>
      <c r="C306" s="651"/>
      <c r="D306" s="651"/>
      <c r="E306" s="665"/>
      <c r="F306" s="714">
        <f t="shared" si="4"/>
        <v>0</v>
      </c>
      <c r="G306" s="658"/>
      <c r="H306" s="658"/>
      <c r="I306" s="659"/>
      <c r="J306" s="684"/>
      <c r="K306" s="667"/>
      <c r="L306" s="649"/>
      <c r="M306" s="624"/>
    </row>
    <row r="307" spans="1:14" ht="15.6" hidden="1" customHeight="1" x14ac:dyDescent="0.3">
      <c r="A307" s="715" t="s">
        <v>747</v>
      </c>
      <c r="B307" s="649" t="s">
        <v>748</v>
      </c>
      <c r="C307" s="651"/>
      <c r="D307" s="651"/>
      <c r="E307" s="665"/>
      <c r="F307" s="714">
        <f t="shared" si="4"/>
        <v>0</v>
      </c>
      <c r="G307" s="658"/>
      <c r="H307" s="658"/>
      <c r="I307" s="659"/>
      <c r="J307" s="684"/>
      <c r="K307" s="667"/>
      <c r="L307" s="649"/>
      <c r="M307" s="624"/>
    </row>
    <row r="308" spans="1:14" ht="15.6" hidden="1" customHeight="1" x14ac:dyDescent="0.3">
      <c r="A308" s="715" t="s">
        <v>750</v>
      </c>
      <c r="B308" s="649" t="s">
        <v>751</v>
      </c>
      <c r="C308" s="651"/>
      <c r="D308" s="651"/>
      <c r="E308" s="665"/>
      <c r="F308" s="714">
        <f t="shared" si="4"/>
        <v>0</v>
      </c>
      <c r="G308" s="658"/>
      <c r="H308" s="658"/>
      <c r="I308" s="659"/>
      <c r="J308" s="684"/>
      <c r="K308" s="667"/>
      <c r="L308" s="649"/>
      <c r="M308" s="624"/>
    </row>
    <row r="309" spans="1:14" ht="15.6" hidden="1" customHeight="1" x14ac:dyDescent="0.3">
      <c r="A309" s="715" t="s">
        <v>753</v>
      </c>
      <c r="B309" s="649" t="s">
        <v>754</v>
      </c>
      <c r="C309" s="651"/>
      <c r="D309" s="651"/>
      <c r="E309" s="665"/>
      <c r="F309" s="714">
        <f t="shared" si="4"/>
        <v>0</v>
      </c>
      <c r="G309" s="658"/>
      <c r="H309" s="658"/>
      <c r="I309" s="659"/>
      <c r="J309" s="660"/>
      <c r="K309" s="667"/>
      <c r="L309" s="649"/>
      <c r="M309" s="624"/>
    </row>
    <row r="310" spans="1:14" ht="15.6" hidden="1" customHeight="1" x14ac:dyDescent="0.3">
      <c r="A310" s="716" t="s">
        <v>755</v>
      </c>
      <c r="B310" s="717" t="s">
        <v>756</v>
      </c>
      <c r="C310" s="718"/>
      <c r="D310" s="718"/>
      <c r="E310" s="719"/>
      <c r="F310" s="720">
        <f t="shared" si="4"/>
        <v>0</v>
      </c>
      <c r="G310" s="721"/>
      <c r="H310" s="721"/>
      <c r="I310" s="722"/>
      <c r="J310" s="723"/>
      <c r="K310" s="724"/>
      <c r="L310" s="649"/>
      <c r="M310" s="624"/>
    </row>
    <row r="311" spans="1:14" ht="15" hidden="1" thickBot="1" x14ac:dyDescent="0.35">
      <c r="A311" s="861" t="s">
        <v>15</v>
      </c>
      <c r="B311" s="862"/>
      <c r="C311" s="639">
        <f>SUM(C6:C289)</f>
        <v>445900000</v>
      </c>
      <c r="D311" s="639">
        <f>SUM(D6:D289)</f>
        <v>17000000</v>
      </c>
      <c r="E311" s="639">
        <f>SUM(E6:E289)</f>
        <v>2773017012</v>
      </c>
      <c r="F311" s="639">
        <f>SUM(F6:F289)</f>
        <v>3235917012</v>
      </c>
      <c r="G311" s="726"/>
      <c r="H311" s="726"/>
      <c r="I311" s="725"/>
      <c r="J311" s="727"/>
      <c r="K311" s="728"/>
      <c r="L311" s="728"/>
      <c r="M311" s="624"/>
    </row>
    <row r="312" spans="1:14" x14ac:dyDescent="0.3">
      <c r="A312" s="618"/>
      <c r="B312" s="624"/>
      <c r="C312" s="729"/>
      <c r="D312" s="729"/>
      <c r="E312" s="729"/>
      <c r="F312" s="730"/>
      <c r="G312" s="731"/>
      <c r="H312" s="731"/>
      <c r="I312" s="732"/>
      <c r="J312" s="732"/>
      <c r="K312" s="619"/>
      <c r="L312" s="624"/>
      <c r="M312" s="624"/>
    </row>
    <row r="313" spans="1:14" ht="15" thickBot="1" x14ac:dyDescent="0.35">
      <c r="A313" s="618"/>
      <c r="B313" s="733"/>
      <c r="C313" s="729"/>
      <c r="D313" s="729"/>
      <c r="E313" s="729"/>
      <c r="F313" s="730"/>
      <c r="G313" s="731"/>
      <c r="H313" s="731"/>
      <c r="I313" s="732"/>
      <c r="J313" s="732"/>
      <c r="K313" s="619"/>
      <c r="L313" s="624"/>
      <c r="M313" s="624"/>
    </row>
    <row r="314" spans="1:14" ht="24.6" thickBot="1" x14ac:dyDescent="0.35">
      <c r="A314" s="618"/>
      <c r="B314" s="734" t="s">
        <v>757</v>
      </c>
      <c r="C314" s="637" t="s">
        <v>758</v>
      </c>
      <c r="D314" s="637" t="s">
        <v>759</v>
      </c>
      <c r="E314" s="637" t="s">
        <v>12</v>
      </c>
      <c r="F314" s="637" t="str">
        <f>+D5</f>
        <v>LEY DE SALVAMENTO</v>
      </c>
      <c r="G314" s="601" t="s">
        <v>14</v>
      </c>
      <c r="H314" s="735" t="s">
        <v>15</v>
      </c>
      <c r="J314" s="736"/>
      <c r="K314" s="619"/>
      <c r="L314" s="624"/>
      <c r="M314" s="624"/>
    </row>
    <row r="315" spans="1:14" x14ac:dyDescent="0.3">
      <c r="A315" s="618"/>
      <c r="B315" s="737" t="s">
        <v>761</v>
      </c>
      <c r="C315" s="738" t="s">
        <v>762</v>
      </c>
      <c r="D315" s="738" t="s">
        <v>763</v>
      </c>
      <c r="E315" s="739">
        <f>SUM(C6:C19)</f>
        <v>195406290</v>
      </c>
      <c r="F315" s="739">
        <f>SUM(D6:D19)</f>
        <v>0</v>
      </c>
      <c r="G315" s="739">
        <f>SUM(E6:E19)</f>
        <v>1743104831</v>
      </c>
      <c r="H315" s="739">
        <f>SUM(F6:F19)</f>
        <v>1938511121</v>
      </c>
      <c r="J315" s="740"/>
      <c r="K315" s="619"/>
      <c r="L315" s="624"/>
      <c r="M315" s="741"/>
      <c r="N315" s="742"/>
    </row>
    <row r="316" spans="1:14" x14ac:dyDescent="0.3">
      <c r="A316" s="618"/>
      <c r="B316" s="743" t="s">
        <v>764</v>
      </c>
      <c r="C316" s="744" t="s">
        <v>762</v>
      </c>
      <c r="D316" s="744" t="s">
        <v>763</v>
      </c>
      <c r="E316" s="745">
        <f>SUM(C20:C72)</f>
        <v>220998629</v>
      </c>
      <c r="F316" s="745">
        <f>SUM(D20:D72)</f>
        <v>0</v>
      </c>
      <c r="G316" s="745">
        <f>SUM(E20:E72)</f>
        <v>716638477</v>
      </c>
      <c r="H316" s="745">
        <f>SUM(F20:F72)</f>
        <v>937637106</v>
      </c>
      <c r="J316" s="740"/>
      <c r="K316" s="619"/>
      <c r="L316" s="624"/>
      <c r="M316" s="624"/>
    </row>
    <row r="317" spans="1:14" x14ac:dyDescent="0.3">
      <c r="A317" s="618"/>
      <c r="B317" s="743" t="s">
        <v>765</v>
      </c>
      <c r="C317" s="744" t="s">
        <v>762</v>
      </c>
      <c r="D317" s="744" t="s">
        <v>763</v>
      </c>
      <c r="E317" s="745">
        <f>SUM(C73:C100)</f>
        <v>18500000</v>
      </c>
      <c r="F317" s="745">
        <f>SUM(D73:D100)</f>
        <v>0</v>
      </c>
      <c r="G317" s="745">
        <f>SUM(E73:E100)</f>
        <v>30888017</v>
      </c>
      <c r="H317" s="745">
        <f>SUM(F73:F100)</f>
        <v>49388017</v>
      </c>
      <c r="J317" s="740"/>
      <c r="K317" s="619"/>
      <c r="L317" s="624"/>
      <c r="M317" s="624"/>
    </row>
    <row r="318" spans="1:14" x14ac:dyDescent="0.3">
      <c r="A318" s="618"/>
      <c r="B318" s="743" t="s">
        <v>766</v>
      </c>
      <c r="C318" s="744" t="s">
        <v>762</v>
      </c>
      <c r="D318" s="744" t="s">
        <v>763</v>
      </c>
      <c r="E318" s="745">
        <f>SUM(C101:C119)</f>
        <v>0</v>
      </c>
      <c r="F318" s="745">
        <f>SUM(D101:D119)</f>
        <v>0</v>
      </c>
      <c r="G318" s="745">
        <f>SUM(E101:E119)</f>
        <v>0</v>
      </c>
      <c r="H318" s="745">
        <f>SUM(F101:F119)</f>
        <v>0</v>
      </c>
      <c r="J318" s="740"/>
      <c r="K318" s="619"/>
      <c r="L318" s="624"/>
      <c r="M318" s="624"/>
    </row>
    <row r="319" spans="1:14" x14ac:dyDescent="0.3">
      <c r="A319" s="618"/>
      <c r="B319" s="743" t="s">
        <v>767</v>
      </c>
      <c r="C319" s="744" t="s">
        <v>762</v>
      </c>
      <c r="D319" s="744" t="s">
        <v>763</v>
      </c>
      <c r="E319" s="745">
        <f>SUM(C120:C137)</f>
        <v>0</v>
      </c>
      <c r="F319" s="745">
        <f>SUM(D120:D137)</f>
        <v>0</v>
      </c>
      <c r="G319" s="745">
        <f>SUM(E120:E137)</f>
        <v>0</v>
      </c>
      <c r="H319" s="745">
        <f>SUM(F120:F137)</f>
        <v>0</v>
      </c>
      <c r="J319" s="740"/>
      <c r="K319" s="619"/>
      <c r="L319" s="624"/>
      <c r="M319" s="624"/>
    </row>
    <row r="320" spans="1:14" x14ac:dyDescent="0.3">
      <c r="A320" s="618"/>
      <c r="B320" s="743" t="s">
        <v>768</v>
      </c>
      <c r="C320" s="744" t="s">
        <v>769</v>
      </c>
      <c r="D320" s="744" t="s">
        <v>770</v>
      </c>
      <c r="E320" s="745">
        <f>SUM(C138:C160)</f>
        <v>7200000</v>
      </c>
      <c r="F320" s="745">
        <f>SUM(D138:D160)</f>
        <v>0</v>
      </c>
      <c r="G320" s="745">
        <f>SUM(E138:E160)</f>
        <v>35849191</v>
      </c>
      <c r="H320" s="745">
        <f>SUM(F138:F160)</f>
        <v>43049191</v>
      </c>
      <c r="J320" s="740"/>
      <c r="K320" s="619"/>
      <c r="L320" s="624"/>
      <c r="M320" s="742"/>
    </row>
    <row r="321" spans="1:13" x14ac:dyDescent="0.3">
      <c r="A321" s="618"/>
      <c r="B321" s="743" t="s">
        <v>771</v>
      </c>
      <c r="C321" s="744" t="s">
        <v>762</v>
      </c>
      <c r="D321" s="744" t="s">
        <v>763</v>
      </c>
      <c r="E321" s="745">
        <f>SUM(C161:C289)</f>
        <v>3795081</v>
      </c>
      <c r="F321" s="745">
        <f>SUM(D161:D289)</f>
        <v>17000000</v>
      </c>
      <c r="G321" s="745">
        <f>SUM(E161:E289)</f>
        <v>246536496</v>
      </c>
      <c r="H321" s="745">
        <f>SUM(F161:F289)</f>
        <v>267331577</v>
      </c>
      <c r="J321" s="740"/>
      <c r="K321" s="619"/>
      <c r="L321" s="624"/>
      <c r="M321" s="624"/>
    </row>
    <row r="322" spans="1:13" ht="15" thickBot="1" x14ac:dyDescent="0.35">
      <c r="A322" s="618"/>
      <c r="B322" s="746" t="s">
        <v>772</v>
      </c>
      <c r="C322" s="747" t="s">
        <v>769</v>
      </c>
      <c r="D322" s="747" t="s">
        <v>770</v>
      </c>
      <c r="E322" s="748">
        <f>SUM(C290:C295)</f>
        <v>0</v>
      </c>
      <c r="F322" s="748">
        <f t="shared" ref="F322:G322" si="5">SUM(D290:D295)</f>
        <v>0</v>
      </c>
      <c r="G322" s="748">
        <f t="shared" si="5"/>
        <v>0</v>
      </c>
      <c r="H322" s="748">
        <f>SUM(F290:F295)</f>
        <v>0</v>
      </c>
      <c r="J322" s="740"/>
      <c r="K322" s="619"/>
      <c r="L322" s="624"/>
      <c r="M322" s="624"/>
    </row>
    <row r="323" spans="1:13" ht="15" thickBot="1" x14ac:dyDescent="0.35">
      <c r="A323" s="618"/>
      <c r="B323" s="863" t="s">
        <v>773</v>
      </c>
      <c r="C323" s="864"/>
      <c r="D323" s="864"/>
      <c r="E323" s="637">
        <f>SUM(E315:E322)</f>
        <v>445900000</v>
      </c>
      <c r="F323" s="637">
        <f t="shared" ref="F323:G323" si="6">SUM(F315:F322)</f>
        <v>17000000</v>
      </c>
      <c r="G323" s="637">
        <f t="shared" si="6"/>
        <v>2773017012</v>
      </c>
      <c r="H323" s="637">
        <f>SUM(H315:H322)</f>
        <v>3235917012</v>
      </c>
      <c r="J323" s="740"/>
      <c r="K323" s="624"/>
      <c r="L323" s="624"/>
      <c r="M323" s="742"/>
    </row>
    <row r="324" spans="1:13" x14ac:dyDescent="0.3">
      <c r="A324" s="618"/>
      <c r="B324" s="624"/>
      <c r="C324" s="620"/>
      <c r="D324" s="620"/>
      <c r="E324" s="620"/>
      <c r="F324" s="730"/>
      <c r="G324" s="731"/>
      <c r="H324" s="731"/>
      <c r="I324" s="732"/>
      <c r="J324" s="732"/>
      <c r="K324" s="619"/>
      <c r="L324" s="624"/>
      <c r="M324" s="624"/>
    </row>
    <row r="325" spans="1:13" x14ac:dyDescent="0.3">
      <c r="A325" s="618"/>
      <c r="B325" s="624"/>
      <c r="C325" s="729"/>
      <c r="D325" s="729"/>
      <c r="E325" s="729"/>
      <c r="F325" s="730"/>
      <c r="G325" s="731"/>
      <c r="H325" s="731"/>
      <c r="I325" s="732"/>
      <c r="J325" s="732"/>
      <c r="K325" s="619"/>
      <c r="L325" s="624"/>
      <c r="M325" s="624"/>
    </row>
    <row r="326" spans="1:13" x14ac:dyDescent="0.3">
      <c r="A326" s="749"/>
      <c r="B326" s="750"/>
      <c r="C326" s="751"/>
      <c r="D326" s="751"/>
      <c r="E326" s="751"/>
      <c r="F326" s="751">
        <f t="shared" ref="F326" si="7">+D311-F323</f>
        <v>0</v>
      </c>
      <c r="G326" s="752"/>
      <c r="H326" s="752"/>
      <c r="I326" s="753"/>
      <c r="J326" s="753"/>
      <c r="K326" s="750"/>
      <c r="L326" s="750"/>
      <c r="M326" s="750"/>
    </row>
    <row r="327" spans="1:13" x14ac:dyDescent="0.3">
      <c r="A327" s="618"/>
      <c r="B327" s="624"/>
      <c r="C327" s="729"/>
      <c r="D327" s="729"/>
      <c r="E327" s="729"/>
      <c r="F327" s="730"/>
      <c r="G327" s="731"/>
      <c r="H327" s="731"/>
      <c r="I327" s="732"/>
      <c r="J327" s="732"/>
      <c r="K327" s="619"/>
      <c r="L327" s="624"/>
      <c r="M327" s="624"/>
    </row>
    <row r="328" spans="1:13" x14ac:dyDescent="0.3">
      <c r="A328" s="618"/>
      <c r="B328" s="624"/>
      <c r="C328" s="729"/>
      <c r="D328" s="729"/>
      <c r="E328" s="729"/>
      <c r="F328" s="730"/>
      <c r="G328" s="731"/>
      <c r="H328" s="731"/>
      <c r="I328" s="732"/>
      <c r="J328" s="732"/>
      <c r="K328" s="619"/>
      <c r="L328" s="624"/>
      <c r="M328" s="624"/>
    </row>
    <row r="329" spans="1:13" x14ac:dyDescent="0.3">
      <c r="A329" s="618"/>
      <c r="B329" s="624"/>
      <c r="C329" s="729"/>
      <c r="D329" s="729"/>
      <c r="E329" s="729"/>
      <c r="F329" s="730"/>
      <c r="G329" s="731"/>
      <c r="H329" s="731"/>
      <c r="I329" s="732"/>
      <c r="J329" s="732"/>
      <c r="K329" s="619"/>
      <c r="L329" s="624"/>
      <c r="M329" s="624"/>
    </row>
    <row r="330" spans="1:13" x14ac:dyDescent="0.3">
      <c r="A330" s="618"/>
      <c r="B330" s="624"/>
      <c r="C330" s="729"/>
      <c r="D330" s="729"/>
      <c r="E330" s="729"/>
      <c r="F330" s="730"/>
      <c r="G330" s="731"/>
      <c r="H330" s="731"/>
      <c r="I330" s="732"/>
      <c r="J330" s="732"/>
      <c r="K330" s="619"/>
      <c r="L330" s="624"/>
      <c r="M330" s="624"/>
    </row>
    <row r="331" spans="1:13" x14ac:dyDescent="0.3">
      <c r="A331" s="618"/>
      <c r="B331" s="624"/>
      <c r="C331" s="729"/>
      <c r="D331" s="729"/>
      <c r="E331" s="729"/>
      <c r="F331" s="730"/>
      <c r="G331" s="731"/>
      <c r="H331" s="731"/>
      <c r="I331" s="732"/>
      <c r="J331" s="732"/>
      <c r="K331" s="619"/>
      <c r="L331" s="624"/>
      <c r="M331" s="624"/>
    </row>
    <row r="332" spans="1:13" x14ac:dyDescent="0.3">
      <c r="A332" s="618"/>
      <c r="B332" s="624"/>
      <c r="C332" s="729"/>
      <c r="D332" s="729"/>
      <c r="E332" s="729"/>
      <c r="F332" s="730"/>
      <c r="G332" s="731"/>
      <c r="H332" s="731"/>
      <c r="I332" s="732"/>
      <c r="J332" s="732"/>
      <c r="K332" s="619"/>
      <c r="L332" s="624"/>
      <c r="M332" s="624"/>
    </row>
    <row r="333" spans="1:13" x14ac:dyDescent="0.3">
      <c r="A333" s="618"/>
      <c r="B333" s="624"/>
      <c r="C333" s="729"/>
      <c r="D333" s="729"/>
      <c r="E333" s="729"/>
      <c r="F333" s="730"/>
      <c r="G333" s="731"/>
      <c r="H333" s="731"/>
      <c r="I333" s="732"/>
      <c r="J333" s="732"/>
      <c r="K333" s="619"/>
      <c r="L333" s="624"/>
      <c r="M333" s="624"/>
    </row>
  </sheetData>
  <protectedRanges>
    <protectedRange sqref="B2:C3" name="Rango1"/>
    <protectedRange sqref="C6:E165" name="Rango2"/>
    <protectedRange sqref="C167:E263" name="Rango3"/>
    <protectedRange sqref="C265:E267" name="Rango4"/>
    <protectedRange sqref="C269:E276" name="Rango5"/>
    <protectedRange sqref="C278:E310" name="Rango6"/>
    <protectedRange sqref="G6:L310" name="Rango7"/>
  </protectedRanges>
  <autoFilter ref="A5:G311" xr:uid="{00000000-0001-0000-0000-000000000000}">
    <filterColumn colId="2">
      <filters blank="1">
        <filter val="1 500 000,00"/>
        <filter val="1 514 120,00"/>
        <filter val="1 891 550,00"/>
        <filter val="1 960 305,00"/>
        <filter val="1 979 823,00"/>
        <filter val="10 504 409,00"/>
        <filter val="11 664 560,00"/>
        <filter val="110 000 000,00"/>
        <filter val="15 000 000,00"/>
        <filter val="2 000 000,00"/>
        <filter val="2 200 000,00"/>
        <filter val="2 302 109"/>
        <filter val="2 400 000,00"/>
        <filter val="2 500 000,00"/>
        <filter val="22 850 936,00"/>
        <filter val="3 000 000,00"/>
        <filter val="3 783 101,00"/>
        <filter val="3 801 218"/>
        <filter val="3 900 000,00"/>
        <filter val="31 500 000,00"/>
        <filter val="315 258,00"/>
        <filter val="4 016 110,00"/>
        <filter val="4 127 640,00"/>
        <filter val="4 700 000,00"/>
        <filter val="495 075,00"/>
        <filter val="6 834 802,00"/>
        <filter val="630 516,00"/>
        <filter val="69 745 821,00"/>
        <filter val="7 488 855,00"/>
        <filter val="88 207 980,00"/>
        <filter val="9 389 136"/>
        <filter val="9 696 676,00"/>
      </filters>
    </filterColumn>
    <filterColumn colId="5">
      <filters>
        <filter val="1 000 000,00"/>
        <filter val="1 029 470,00"/>
        <filter val="1 300 000,00"/>
        <filter val="1 500 000,00"/>
        <filter val="1 800 000,00"/>
        <filter val="1 988 017,00"/>
        <filter val="11 878 098,00"/>
        <filter val="112 035 677,00"/>
        <filter val="114 618 210,00"/>
        <filter val="12 200 000,00"/>
        <filter val="12 400 000,00"/>
        <filter val="126 823 887,00"/>
        <filter val="128 200 000,00"/>
        <filter val="138 513 261,00"/>
        <filter val="16 000 000,00"/>
        <filter val="169 500 000,00"/>
        <filter val="17 000 000,00"/>
        <filter val="17 800 000,00"/>
        <filter val="19 700 000,00"/>
        <filter val="2 000 000,00"/>
        <filter val="20 149 191,00"/>
        <filter val="20 160 000,00"/>
        <filter val="22 461 610,00"/>
        <filter val="23 509 819,00"/>
        <filter val="232 200 000,00"/>
        <filter val="264 440 999,00"/>
        <filter val="285 000 000,00"/>
        <filter val="3 000 000,00"/>
        <filter val="3 743 602,00"/>
        <filter val="3 900 000,00"/>
        <filter val="32 900 000,00"/>
        <filter val="33 991 321,00"/>
        <filter val="36 143 285,00"/>
        <filter val="37 200 000,00"/>
        <filter val="4 300 000,00"/>
        <filter val="4 600 000,00"/>
        <filter val="4 700 000,00"/>
        <filter val="400 000,00"/>
        <filter val="44 778 156,00"/>
        <filter val="44 923 220,00"/>
        <filter val="5 000 000,00"/>
        <filter val="5 500 000,00"/>
        <filter val="51 540 000,00"/>
        <filter val="6 000 000,00"/>
        <filter val="6 200 000,00"/>
        <filter val="7 487 204,00"/>
        <filter val="7 602 436,00"/>
        <filter val="8 000 000,00"/>
        <filter val="8 700 958,00"/>
        <filter val="81 161 284,00"/>
        <filter val="877 486 768,00"/>
        <filter val="89 204 987,00"/>
        <filter val="9 745 552,00"/>
      </filters>
    </filterColumn>
  </autoFilter>
  <mergeCells count="8">
    <mergeCell ref="A311:B311"/>
    <mergeCell ref="B323:D323"/>
    <mergeCell ref="B2:C2"/>
    <mergeCell ref="B3:C3"/>
    <mergeCell ref="I3:L3"/>
    <mergeCell ref="A4:G4"/>
    <mergeCell ref="I4:J4"/>
    <mergeCell ref="K4:L4"/>
  </mergeCells>
  <pageMargins left="0.7" right="0.7" top="0.75" bottom="0.75" header="0.3" footer="0.3"/>
  <pageSetup orientation="portrait" horizontalDpi="360" verticalDpi="36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1EF3-4770-4125-87BA-8EA79F1BD8FB}">
  <sheetPr filterMode="1">
    <tabColor theme="8" tint="-0.249977111117893"/>
    <pageSetUpPr fitToPage="1"/>
  </sheetPr>
  <dimension ref="A2:N371"/>
  <sheetViews>
    <sheetView showGridLines="0" topLeftCell="C1" zoomScale="90" zoomScaleNormal="90" workbookViewId="0">
      <pane xSplit="2" ySplit="5" topLeftCell="H317" activePane="bottomRight" state="frozen"/>
      <selection pane="topRight" activeCell="E1" sqref="E1"/>
      <selection pane="bottomLeft" activeCell="C6" sqref="C6"/>
      <selection pane="bottomRight" activeCell="G288" sqref="G288"/>
    </sheetView>
  </sheetViews>
  <sheetFormatPr baseColWidth="10" defaultColWidth="11.44140625" defaultRowHeight="13.2" outlineLevelRow="1" x14ac:dyDescent="0.25"/>
  <cols>
    <col min="1" max="1" width="10.6640625" style="494" hidden="1" customWidth="1"/>
    <col min="2" max="2" width="9.44140625" style="494" hidden="1" customWidth="1"/>
    <col min="3" max="3" width="17" style="551" customWidth="1"/>
    <col min="4" max="4" width="45" style="500" customWidth="1"/>
    <col min="5" max="5" width="10.33203125" style="500" customWidth="1"/>
    <col min="6" max="6" width="19.88671875" style="500" customWidth="1"/>
    <col min="7" max="7" width="25" style="792" customWidth="1"/>
    <col min="8" max="8" width="25" style="794" customWidth="1"/>
    <col min="9" max="9" width="52.6640625" style="553" customWidth="1"/>
    <col min="10" max="10" width="34.44140625" style="553" customWidth="1"/>
    <col min="11" max="11" width="30.33203125" style="499" hidden="1" customWidth="1"/>
    <col min="12" max="12" width="28.33203125" style="499" hidden="1" customWidth="1"/>
    <col min="13" max="13" width="35.33203125" style="500" hidden="1" customWidth="1"/>
    <col min="14" max="14" width="30.33203125" style="500" hidden="1" customWidth="1"/>
    <col min="15" max="240" width="11.44140625" style="500"/>
    <col min="241" max="241" width="12.33203125" style="500" customWidth="1"/>
    <col min="242" max="242" width="43.44140625" style="500" customWidth="1"/>
    <col min="243" max="244" width="16.6640625" style="500" customWidth="1"/>
    <col min="245" max="245" width="17.44140625" style="500" customWidth="1"/>
    <col min="246" max="246" width="15.6640625" style="500" customWidth="1"/>
    <col min="247" max="247" width="17.44140625" style="500" customWidth="1"/>
    <col min="248" max="248" width="25.44140625" style="500" customWidth="1"/>
    <col min="249" max="249" width="16.6640625" style="500" customWidth="1"/>
    <col min="250" max="250" width="14.109375" style="500" customWidth="1"/>
    <col min="251" max="251" width="16.33203125" style="500" customWidth="1"/>
    <col min="252" max="252" width="15.44140625" style="500" customWidth="1"/>
    <col min="253" max="496" width="11.44140625" style="500"/>
    <col min="497" max="497" width="12.33203125" style="500" customWidth="1"/>
    <col min="498" max="498" width="43.44140625" style="500" customWidth="1"/>
    <col min="499" max="500" width="16.6640625" style="500" customWidth="1"/>
    <col min="501" max="501" width="17.44140625" style="500" customWidth="1"/>
    <col min="502" max="502" width="15.6640625" style="500" customWidth="1"/>
    <col min="503" max="503" width="17.44140625" style="500" customWidth="1"/>
    <col min="504" max="504" width="25.44140625" style="500" customWidth="1"/>
    <col min="505" max="505" width="16.6640625" style="500" customWidth="1"/>
    <col min="506" max="506" width="14.109375" style="500" customWidth="1"/>
    <col min="507" max="507" width="16.33203125" style="500" customWidth="1"/>
    <col min="508" max="508" width="15.44140625" style="500" customWidth="1"/>
    <col min="509" max="752" width="11.44140625" style="500"/>
    <col min="753" max="753" width="12.33203125" style="500" customWidth="1"/>
    <col min="754" max="754" width="43.44140625" style="500" customWidth="1"/>
    <col min="755" max="756" width="16.6640625" style="500" customWidth="1"/>
    <col min="757" max="757" width="17.44140625" style="500" customWidth="1"/>
    <col min="758" max="758" width="15.6640625" style="500" customWidth="1"/>
    <col min="759" max="759" width="17.44140625" style="500" customWidth="1"/>
    <col min="760" max="760" width="25.44140625" style="500" customWidth="1"/>
    <col min="761" max="761" width="16.6640625" style="500" customWidth="1"/>
    <col min="762" max="762" width="14.109375" style="500" customWidth="1"/>
    <col min="763" max="763" width="16.33203125" style="500" customWidth="1"/>
    <col min="764" max="764" width="15.44140625" style="500" customWidth="1"/>
    <col min="765" max="1008" width="11.44140625" style="500"/>
    <col min="1009" max="1009" width="12.33203125" style="500" customWidth="1"/>
    <col min="1010" max="1010" width="43.44140625" style="500" customWidth="1"/>
    <col min="1011" max="1012" width="16.6640625" style="500" customWidth="1"/>
    <col min="1013" max="1013" width="17.44140625" style="500" customWidth="1"/>
    <col min="1014" max="1014" width="15.6640625" style="500" customWidth="1"/>
    <col min="1015" max="1015" width="17.44140625" style="500" customWidth="1"/>
    <col min="1016" max="1016" width="25.44140625" style="500" customWidth="1"/>
    <col min="1017" max="1017" width="16.6640625" style="500" customWidth="1"/>
    <col min="1018" max="1018" width="14.109375" style="500" customWidth="1"/>
    <col min="1019" max="1019" width="16.33203125" style="500" customWidth="1"/>
    <col min="1020" max="1020" width="15.44140625" style="500" customWidth="1"/>
    <col min="1021" max="1264" width="11.44140625" style="500"/>
    <col min="1265" max="1265" width="12.33203125" style="500" customWidth="1"/>
    <col min="1266" max="1266" width="43.44140625" style="500" customWidth="1"/>
    <col min="1267" max="1268" width="16.6640625" style="500" customWidth="1"/>
    <col min="1269" max="1269" width="17.44140625" style="500" customWidth="1"/>
    <col min="1270" max="1270" width="15.6640625" style="500" customWidth="1"/>
    <col min="1271" max="1271" width="17.44140625" style="500" customWidth="1"/>
    <col min="1272" max="1272" width="25.44140625" style="500" customWidth="1"/>
    <col min="1273" max="1273" width="16.6640625" style="500" customWidth="1"/>
    <col min="1274" max="1274" width="14.109375" style="500" customWidth="1"/>
    <col min="1275" max="1275" width="16.33203125" style="500" customWidth="1"/>
    <col min="1276" max="1276" width="15.44140625" style="500" customWidth="1"/>
    <col min="1277" max="1520" width="11.44140625" style="500"/>
    <col min="1521" max="1521" width="12.33203125" style="500" customWidth="1"/>
    <col min="1522" max="1522" width="43.44140625" style="500" customWidth="1"/>
    <col min="1523" max="1524" width="16.6640625" style="500" customWidth="1"/>
    <col min="1525" max="1525" width="17.44140625" style="500" customWidth="1"/>
    <col min="1526" max="1526" width="15.6640625" style="500" customWidth="1"/>
    <col min="1527" max="1527" width="17.44140625" style="500" customWidth="1"/>
    <col min="1528" max="1528" width="25.44140625" style="500" customWidth="1"/>
    <col min="1529" max="1529" width="16.6640625" style="500" customWidth="1"/>
    <col min="1530" max="1530" width="14.109375" style="500" customWidth="1"/>
    <col min="1531" max="1531" width="16.33203125" style="500" customWidth="1"/>
    <col min="1532" max="1532" width="15.44140625" style="500" customWidth="1"/>
    <col min="1533" max="1776" width="11.44140625" style="500"/>
    <col min="1777" max="1777" width="12.33203125" style="500" customWidth="1"/>
    <col min="1778" max="1778" width="43.44140625" style="500" customWidth="1"/>
    <col min="1779" max="1780" width="16.6640625" style="500" customWidth="1"/>
    <col min="1781" max="1781" width="17.44140625" style="500" customWidth="1"/>
    <col min="1782" max="1782" width="15.6640625" style="500" customWidth="1"/>
    <col min="1783" max="1783" width="17.44140625" style="500" customWidth="1"/>
    <col min="1784" max="1784" width="25.44140625" style="500" customWidth="1"/>
    <col min="1785" max="1785" width="16.6640625" style="500" customWidth="1"/>
    <col min="1786" max="1786" width="14.109375" style="500" customWidth="1"/>
    <col min="1787" max="1787" width="16.33203125" style="500" customWidth="1"/>
    <col min="1788" max="1788" width="15.44140625" style="500" customWidth="1"/>
    <col min="1789" max="2032" width="11.44140625" style="500"/>
    <col min="2033" max="2033" width="12.33203125" style="500" customWidth="1"/>
    <col min="2034" max="2034" width="43.44140625" style="500" customWidth="1"/>
    <col min="2035" max="2036" width="16.6640625" style="500" customWidth="1"/>
    <col min="2037" max="2037" width="17.44140625" style="500" customWidth="1"/>
    <col min="2038" max="2038" width="15.6640625" style="500" customWidth="1"/>
    <col min="2039" max="2039" width="17.44140625" style="500" customWidth="1"/>
    <col min="2040" max="2040" width="25.44140625" style="500" customWidth="1"/>
    <col min="2041" max="2041" width="16.6640625" style="500" customWidth="1"/>
    <col min="2042" max="2042" width="14.109375" style="500" customWidth="1"/>
    <col min="2043" max="2043" width="16.33203125" style="500" customWidth="1"/>
    <col min="2044" max="2044" width="15.44140625" style="500" customWidth="1"/>
    <col min="2045" max="2288" width="11.44140625" style="500"/>
    <col min="2289" max="2289" width="12.33203125" style="500" customWidth="1"/>
    <col min="2290" max="2290" width="43.44140625" style="500" customWidth="1"/>
    <col min="2291" max="2292" width="16.6640625" style="500" customWidth="1"/>
    <col min="2293" max="2293" width="17.44140625" style="500" customWidth="1"/>
    <col min="2294" max="2294" width="15.6640625" style="500" customWidth="1"/>
    <col min="2295" max="2295" width="17.44140625" style="500" customWidth="1"/>
    <col min="2296" max="2296" width="25.44140625" style="500" customWidth="1"/>
    <col min="2297" max="2297" width="16.6640625" style="500" customWidth="1"/>
    <col min="2298" max="2298" width="14.109375" style="500" customWidth="1"/>
    <col min="2299" max="2299" width="16.33203125" style="500" customWidth="1"/>
    <col min="2300" max="2300" width="15.44140625" style="500" customWidth="1"/>
    <col min="2301" max="2544" width="11.44140625" style="500"/>
    <col min="2545" max="2545" width="12.33203125" style="500" customWidth="1"/>
    <col min="2546" max="2546" width="43.44140625" style="500" customWidth="1"/>
    <col min="2547" max="2548" width="16.6640625" style="500" customWidth="1"/>
    <col min="2549" max="2549" width="17.44140625" style="500" customWidth="1"/>
    <col min="2550" max="2550" width="15.6640625" style="500" customWidth="1"/>
    <col min="2551" max="2551" width="17.44140625" style="500" customWidth="1"/>
    <col min="2552" max="2552" width="25.44140625" style="500" customWidth="1"/>
    <col min="2553" max="2553" width="16.6640625" style="500" customWidth="1"/>
    <col min="2554" max="2554" width="14.109375" style="500" customWidth="1"/>
    <col min="2555" max="2555" width="16.33203125" style="500" customWidth="1"/>
    <col min="2556" max="2556" width="15.44140625" style="500" customWidth="1"/>
    <col min="2557" max="2800" width="11.44140625" style="500"/>
    <col min="2801" max="2801" width="12.33203125" style="500" customWidth="1"/>
    <col min="2802" max="2802" width="43.44140625" style="500" customWidth="1"/>
    <col min="2803" max="2804" width="16.6640625" style="500" customWidth="1"/>
    <col min="2805" max="2805" width="17.44140625" style="500" customWidth="1"/>
    <col min="2806" max="2806" width="15.6640625" style="500" customWidth="1"/>
    <col min="2807" max="2807" width="17.44140625" style="500" customWidth="1"/>
    <col min="2808" max="2808" width="25.44140625" style="500" customWidth="1"/>
    <col min="2809" max="2809" width="16.6640625" style="500" customWidth="1"/>
    <col min="2810" max="2810" width="14.109375" style="500" customWidth="1"/>
    <col min="2811" max="2811" width="16.33203125" style="500" customWidth="1"/>
    <col min="2812" max="2812" width="15.44140625" style="500" customWidth="1"/>
    <col min="2813" max="3056" width="11.44140625" style="500"/>
    <col min="3057" max="3057" width="12.33203125" style="500" customWidth="1"/>
    <col min="3058" max="3058" width="43.44140625" style="500" customWidth="1"/>
    <col min="3059" max="3060" width="16.6640625" style="500" customWidth="1"/>
    <col min="3061" max="3061" width="17.44140625" style="500" customWidth="1"/>
    <col min="3062" max="3062" width="15.6640625" style="500" customWidth="1"/>
    <col min="3063" max="3063" width="17.44140625" style="500" customWidth="1"/>
    <col min="3064" max="3064" width="25.44140625" style="500" customWidth="1"/>
    <col min="3065" max="3065" width="16.6640625" style="500" customWidth="1"/>
    <col min="3066" max="3066" width="14.109375" style="500" customWidth="1"/>
    <col min="3067" max="3067" width="16.33203125" style="500" customWidth="1"/>
    <col min="3068" max="3068" width="15.44140625" style="500" customWidth="1"/>
    <col min="3069" max="3312" width="11.44140625" style="500"/>
    <col min="3313" max="3313" width="12.33203125" style="500" customWidth="1"/>
    <col min="3314" max="3314" width="43.44140625" style="500" customWidth="1"/>
    <col min="3315" max="3316" width="16.6640625" style="500" customWidth="1"/>
    <col min="3317" max="3317" width="17.44140625" style="500" customWidth="1"/>
    <col min="3318" max="3318" width="15.6640625" style="500" customWidth="1"/>
    <col min="3319" max="3319" width="17.44140625" style="500" customWidth="1"/>
    <col min="3320" max="3320" width="25.44140625" style="500" customWidth="1"/>
    <col min="3321" max="3321" width="16.6640625" style="500" customWidth="1"/>
    <col min="3322" max="3322" width="14.109375" style="500" customWidth="1"/>
    <col min="3323" max="3323" width="16.33203125" style="500" customWidth="1"/>
    <col min="3324" max="3324" width="15.44140625" style="500" customWidth="1"/>
    <col min="3325" max="3568" width="11.44140625" style="500"/>
    <col min="3569" max="3569" width="12.33203125" style="500" customWidth="1"/>
    <col min="3570" max="3570" width="43.44140625" style="500" customWidth="1"/>
    <col min="3571" max="3572" width="16.6640625" style="500" customWidth="1"/>
    <col min="3573" max="3573" width="17.44140625" style="500" customWidth="1"/>
    <col min="3574" max="3574" width="15.6640625" style="500" customWidth="1"/>
    <col min="3575" max="3575" width="17.44140625" style="500" customWidth="1"/>
    <col min="3576" max="3576" width="25.44140625" style="500" customWidth="1"/>
    <col min="3577" max="3577" width="16.6640625" style="500" customWidth="1"/>
    <col min="3578" max="3578" width="14.109375" style="500" customWidth="1"/>
    <col min="3579" max="3579" width="16.33203125" style="500" customWidth="1"/>
    <col min="3580" max="3580" width="15.44140625" style="500" customWidth="1"/>
    <col min="3581" max="3824" width="11.44140625" style="500"/>
    <col min="3825" max="3825" width="12.33203125" style="500" customWidth="1"/>
    <col min="3826" max="3826" width="43.44140625" style="500" customWidth="1"/>
    <col min="3827" max="3828" width="16.6640625" style="500" customWidth="1"/>
    <col min="3829" max="3829" width="17.44140625" style="500" customWidth="1"/>
    <col min="3830" max="3830" width="15.6640625" style="500" customWidth="1"/>
    <col min="3831" max="3831" width="17.44140625" style="500" customWidth="1"/>
    <col min="3832" max="3832" width="25.44140625" style="500" customWidth="1"/>
    <col min="3833" max="3833" width="16.6640625" style="500" customWidth="1"/>
    <col min="3834" max="3834" width="14.109375" style="500" customWidth="1"/>
    <col min="3835" max="3835" width="16.33203125" style="500" customWidth="1"/>
    <col min="3836" max="3836" width="15.44140625" style="500" customWidth="1"/>
    <col min="3837" max="4080" width="11.44140625" style="500"/>
    <col min="4081" max="4081" width="12.33203125" style="500" customWidth="1"/>
    <col min="4082" max="4082" width="43.44140625" style="500" customWidth="1"/>
    <col min="4083" max="4084" width="16.6640625" style="500" customWidth="1"/>
    <col min="4085" max="4085" width="17.44140625" style="500" customWidth="1"/>
    <col min="4086" max="4086" width="15.6640625" style="500" customWidth="1"/>
    <col min="4087" max="4087" width="17.44140625" style="500" customWidth="1"/>
    <col min="4088" max="4088" width="25.44140625" style="500" customWidth="1"/>
    <col min="4089" max="4089" width="16.6640625" style="500" customWidth="1"/>
    <col min="4090" max="4090" width="14.109375" style="500" customWidth="1"/>
    <col min="4091" max="4091" width="16.33203125" style="500" customWidth="1"/>
    <col min="4092" max="4092" width="15.44140625" style="500" customWidth="1"/>
    <col min="4093" max="4336" width="11.44140625" style="500"/>
    <col min="4337" max="4337" width="12.33203125" style="500" customWidth="1"/>
    <col min="4338" max="4338" width="43.44140625" style="500" customWidth="1"/>
    <col min="4339" max="4340" width="16.6640625" style="500" customWidth="1"/>
    <col min="4341" max="4341" width="17.44140625" style="500" customWidth="1"/>
    <col min="4342" max="4342" width="15.6640625" style="500" customWidth="1"/>
    <col min="4343" max="4343" width="17.44140625" style="500" customWidth="1"/>
    <col min="4344" max="4344" width="25.44140625" style="500" customWidth="1"/>
    <col min="4345" max="4345" width="16.6640625" style="500" customWidth="1"/>
    <col min="4346" max="4346" width="14.109375" style="500" customWidth="1"/>
    <col min="4347" max="4347" width="16.33203125" style="500" customWidth="1"/>
    <col min="4348" max="4348" width="15.44140625" style="500" customWidth="1"/>
    <col min="4349" max="4592" width="11.44140625" style="500"/>
    <col min="4593" max="4593" width="12.33203125" style="500" customWidth="1"/>
    <col min="4594" max="4594" width="43.44140625" style="500" customWidth="1"/>
    <col min="4595" max="4596" width="16.6640625" style="500" customWidth="1"/>
    <col min="4597" max="4597" width="17.44140625" style="500" customWidth="1"/>
    <col min="4598" max="4598" width="15.6640625" style="500" customWidth="1"/>
    <col min="4599" max="4599" width="17.44140625" style="500" customWidth="1"/>
    <col min="4600" max="4600" width="25.44140625" style="500" customWidth="1"/>
    <col min="4601" max="4601" width="16.6640625" style="500" customWidth="1"/>
    <col min="4602" max="4602" width="14.109375" style="500" customWidth="1"/>
    <col min="4603" max="4603" width="16.33203125" style="500" customWidth="1"/>
    <col min="4604" max="4604" width="15.44140625" style="500" customWidth="1"/>
    <col min="4605" max="4848" width="11.44140625" style="500"/>
    <col min="4849" max="4849" width="12.33203125" style="500" customWidth="1"/>
    <col min="4850" max="4850" width="43.44140625" style="500" customWidth="1"/>
    <col min="4851" max="4852" width="16.6640625" style="500" customWidth="1"/>
    <col min="4853" max="4853" width="17.44140625" style="500" customWidth="1"/>
    <col min="4854" max="4854" width="15.6640625" style="500" customWidth="1"/>
    <col min="4855" max="4855" width="17.44140625" style="500" customWidth="1"/>
    <col min="4856" max="4856" width="25.44140625" style="500" customWidth="1"/>
    <col min="4857" max="4857" width="16.6640625" style="500" customWidth="1"/>
    <col min="4858" max="4858" width="14.109375" style="500" customWidth="1"/>
    <col min="4859" max="4859" width="16.33203125" style="500" customWidth="1"/>
    <col min="4860" max="4860" width="15.44140625" style="500" customWidth="1"/>
    <col min="4861" max="5104" width="11.44140625" style="500"/>
    <col min="5105" max="5105" width="12.33203125" style="500" customWidth="1"/>
    <col min="5106" max="5106" width="43.44140625" style="500" customWidth="1"/>
    <col min="5107" max="5108" width="16.6640625" style="500" customWidth="1"/>
    <col min="5109" max="5109" width="17.44140625" style="500" customWidth="1"/>
    <col min="5110" max="5110" width="15.6640625" style="500" customWidth="1"/>
    <col min="5111" max="5111" width="17.44140625" style="500" customWidth="1"/>
    <col min="5112" max="5112" width="25.44140625" style="500" customWidth="1"/>
    <col min="5113" max="5113" width="16.6640625" style="500" customWidth="1"/>
    <col min="5114" max="5114" width="14.109375" style="500" customWidth="1"/>
    <col min="5115" max="5115" width="16.33203125" style="500" customWidth="1"/>
    <col min="5116" max="5116" width="15.44140625" style="500" customWidth="1"/>
    <col min="5117" max="5360" width="11.44140625" style="500"/>
    <col min="5361" max="5361" width="12.33203125" style="500" customWidth="1"/>
    <col min="5362" max="5362" width="43.44140625" style="500" customWidth="1"/>
    <col min="5363" max="5364" width="16.6640625" style="500" customWidth="1"/>
    <col min="5365" max="5365" width="17.44140625" style="500" customWidth="1"/>
    <col min="5366" max="5366" width="15.6640625" style="500" customWidth="1"/>
    <col min="5367" max="5367" width="17.44140625" style="500" customWidth="1"/>
    <col min="5368" max="5368" width="25.44140625" style="500" customWidth="1"/>
    <col min="5369" max="5369" width="16.6640625" style="500" customWidth="1"/>
    <col min="5370" max="5370" width="14.109375" style="500" customWidth="1"/>
    <col min="5371" max="5371" width="16.33203125" style="500" customWidth="1"/>
    <col min="5372" max="5372" width="15.44140625" style="500" customWidth="1"/>
    <col min="5373" max="5616" width="11.44140625" style="500"/>
    <col min="5617" max="5617" width="12.33203125" style="500" customWidth="1"/>
    <col min="5618" max="5618" width="43.44140625" style="500" customWidth="1"/>
    <col min="5619" max="5620" width="16.6640625" style="500" customWidth="1"/>
    <col min="5621" max="5621" width="17.44140625" style="500" customWidth="1"/>
    <col min="5622" max="5622" width="15.6640625" style="500" customWidth="1"/>
    <col min="5623" max="5623" width="17.44140625" style="500" customWidth="1"/>
    <col min="5624" max="5624" width="25.44140625" style="500" customWidth="1"/>
    <col min="5625" max="5625" width="16.6640625" style="500" customWidth="1"/>
    <col min="5626" max="5626" width="14.109375" style="500" customWidth="1"/>
    <col min="5627" max="5627" width="16.33203125" style="500" customWidth="1"/>
    <col min="5628" max="5628" width="15.44140625" style="500" customWidth="1"/>
    <col min="5629" max="5872" width="11.44140625" style="500"/>
    <col min="5873" max="5873" width="12.33203125" style="500" customWidth="1"/>
    <col min="5874" max="5874" width="43.44140625" style="500" customWidth="1"/>
    <col min="5875" max="5876" width="16.6640625" style="500" customWidth="1"/>
    <col min="5877" max="5877" width="17.44140625" style="500" customWidth="1"/>
    <col min="5878" max="5878" width="15.6640625" style="500" customWidth="1"/>
    <col min="5879" max="5879" width="17.44140625" style="500" customWidth="1"/>
    <col min="5880" max="5880" width="25.44140625" style="500" customWidth="1"/>
    <col min="5881" max="5881" width="16.6640625" style="500" customWidth="1"/>
    <col min="5882" max="5882" width="14.109375" style="500" customWidth="1"/>
    <col min="5883" max="5883" width="16.33203125" style="500" customWidth="1"/>
    <col min="5884" max="5884" width="15.44140625" style="500" customWidth="1"/>
    <col min="5885" max="6128" width="11.44140625" style="500"/>
    <col min="6129" max="6129" width="12.33203125" style="500" customWidth="1"/>
    <col min="6130" max="6130" width="43.44140625" style="500" customWidth="1"/>
    <col min="6131" max="6132" width="16.6640625" style="500" customWidth="1"/>
    <col min="6133" max="6133" width="17.44140625" style="500" customWidth="1"/>
    <col min="6134" max="6134" width="15.6640625" style="500" customWidth="1"/>
    <col min="6135" max="6135" width="17.44140625" style="500" customWidth="1"/>
    <col min="6136" max="6136" width="25.44140625" style="500" customWidth="1"/>
    <col min="6137" max="6137" width="16.6640625" style="500" customWidth="1"/>
    <col min="6138" max="6138" width="14.109375" style="500" customWidth="1"/>
    <col min="6139" max="6139" width="16.33203125" style="500" customWidth="1"/>
    <col min="6140" max="6140" width="15.44140625" style="500" customWidth="1"/>
    <col min="6141" max="6384" width="11.44140625" style="500"/>
    <col min="6385" max="6385" width="12.33203125" style="500" customWidth="1"/>
    <col min="6386" max="6386" width="43.44140625" style="500" customWidth="1"/>
    <col min="6387" max="6388" width="16.6640625" style="500" customWidth="1"/>
    <col min="6389" max="6389" width="17.44140625" style="500" customWidth="1"/>
    <col min="6390" max="6390" width="15.6640625" style="500" customWidth="1"/>
    <col min="6391" max="6391" width="17.44140625" style="500" customWidth="1"/>
    <col min="6392" max="6392" width="25.44140625" style="500" customWidth="1"/>
    <col min="6393" max="6393" width="16.6640625" style="500" customWidth="1"/>
    <col min="6394" max="6394" width="14.109375" style="500" customWidth="1"/>
    <col min="6395" max="6395" width="16.33203125" style="500" customWidth="1"/>
    <col min="6396" max="6396" width="15.44140625" style="500" customWidth="1"/>
    <col min="6397" max="6640" width="11.44140625" style="500"/>
    <col min="6641" max="6641" width="12.33203125" style="500" customWidth="1"/>
    <col min="6642" max="6642" width="43.44140625" style="500" customWidth="1"/>
    <col min="6643" max="6644" width="16.6640625" style="500" customWidth="1"/>
    <col min="6645" max="6645" width="17.44140625" style="500" customWidth="1"/>
    <col min="6646" max="6646" width="15.6640625" style="500" customWidth="1"/>
    <col min="6647" max="6647" width="17.44140625" style="500" customWidth="1"/>
    <col min="6648" max="6648" width="25.44140625" style="500" customWidth="1"/>
    <col min="6649" max="6649" width="16.6640625" style="500" customWidth="1"/>
    <col min="6650" max="6650" width="14.109375" style="500" customWidth="1"/>
    <col min="6651" max="6651" width="16.33203125" style="500" customWidth="1"/>
    <col min="6652" max="6652" width="15.44140625" style="500" customWidth="1"/>
    <col min="6653" max="6896" width="11.44140625" style="500"/>
    <col min="6897" max="6897" width="12.33203125" style="500" customWidth="1"/>
    <col min="6898" max="6898" width="43.44140625" style="500" customWidth="1"/>
    <col min="6899" max="6900" width="16.6640625" style="500" customWidth="1"/>
    <col min="6901" max="6901" width="17.44140625" style="500" customWidth="1"/>
    <col min="6902" max="6902" width="15.6640625" style="500" customWidth="1"/>
    <col min="6903" max="6903" width="17.44140625" style="500" customWidth="1"/>
    <col min="6904" max="6904" width="25.44140625" style="500" customWidth="1"/>
    <col min="6905" max="6905" width="16.6640625" style="500" customWidth="1"/>
    <col min="6906" max="6906" width="14.109375" style="500" customWidth="1"/>
    <col min="6907" max="6907" width="16.33203125" style="500" customWidth="1"/>
    <col min="6908" max="6908" width="15.44140625" style="500" customWidth="1"/>
    <col min="6909" max="7152" width="11.44140625" style="500"/>
    <col min="7153" max="7153" width="12.33203125" style="500" customWidth="1"/>
    <col min="7154" max="7154" width="43.44140625" style="500" customWidth="1"/>
    <col min="7155" max="7156" width="16.6640625" style="500" customWidth="1"/>
    <col min="7157" max="7157" width="17.44140625" style="500" customWidth="1"/>
    <col min="7158" max="7158" width="15.6640625" style="500" customWidth="1"/>
    <col min="7159" max="7159" width="17.44140625" style="500" customWidth="1"/>
    <col min="7160" max="7160" width="25.44140625" style="500" customWidth="1"/>
    <col min="7161" max="7161" width="16.6640625" style="500" customWidth="1"/>
    <col min="7162" max="7162" width="14.109375" style="500" customWidth="1"/>
    <col min="7163" max="7163" width="16.33203125" style="500" customWidth="1"/>
    <col min="7164" max="7164" width="15.44140625" style="500" customWidth="1"/>
    <col min="7165" max="7408" width="11.44140625" style="500"/>
    <col min="7409" max="7409" width="12.33203125" style="500" customWidth="1"/>
    <col min="7410" max="7410" width="43.44140625" style="500" customWidth="1"/>
    <col min="7411" max="7412" width="16.6640625" style="500" customWidth="1"/>
    <col min="7413" max="7413" width="17.44140625" style="500" customWidth="1"/>
    <col min="7414" max="7414" width="15.6640625" style="500" customWidth="1"/>
    <col min="7415" max="7415" width="17.44140625" style="500" customWidth="1"/>
    <col min="7416" max="7416" width="25.44140625" style="500" customWidth="1"/>
    <col min="7417" max="7417" width="16.6640625" style="500" customWidth="1"/>
    <col min="7418" max="7418" width="14.109375" style="500" customWidth="1"/>
    <col min="7419" max="7419" width="16.33203125" style="500" customWidth="1"/>
    <col min="7420" max="7420" width="15.44140625" style="500" customWidth="1"/>
    <col min="7421" max="7664" width="11.44140625" style="500"/>
    <col min="7665" max="7665" width="12.33203125" style="500" customWidth="1"/>
    <col min="7666" max="7666" width="43.44140625" style="500" customWidth="1"/>
    <col min="7667" max="7668" width="16.6640625" style="500" customWidth="1"/>
    <col min="7669" max="7669" width="17.44140625" style="500" customWidth="1"/>
    <col min="7670" max="7670" width="15.6640625" style="500" customWidth="1"/>
    <col min="7671" max="7671" width="17.44140625" style="500" customWidth="1"/>
    <col min="7672" max="7672" width="25.44140625" style="500" customWidth="1"/>
    <col min="7673" max="7673" width="16.6640625" style="500" customWidth="1"/>
    <col min="7674" max="7674" width="14.109375" style="500" customWidth="1"/>
    <col min="7675" max="7675" width="16.33203125" style="500" customWidth="1"/>
    <col min="7676" max="7676" width="15.44140625" style="500" customWidth="1"/>
    <col min="7677" max="7920" width="11.44140625" style="500"/>
    <col min="7921" max="7921" width="12.33203125" style="500" customWidth="1"/>
    <col min="7922" max="7922" width="43.44140625" style="500" customWidth="1"/>
    <col min="7923" max="7924" width="16.6640625" style="500" customWidth="1"/>
    <col min="7925" max="7925" width="17.44140625" style="500" customWidth="1"/>
    <col min="7926" max="7926" width="15.6640625" style="500" customWidth="1"/>
    <col min="7927" max="7927" width="17.44140625" style="500" customWidth="1"/>
    <col min="7928" max="7928" width="25.44140625" style="500" customWidth="1"/>
    <col min="7929" max="7929" width="16.6640625" style="500" customWidth="1"/>
    <col min="7930" max="7930" width="14.109375" style="500" customWidth="1"/>
    <col min="7931" max="7931" width="16.33203125" style="500" customWidth="1"/>
    <col min="7932" max="7932" width="15.44140625" style="500" customWidth="1"/>
    <col min="7933" max="8176" width="11.44140625" style="500"/>
    <col min="8177" max="8177" width="12.33203125" style="500" customWidth="1"/>
    <col min="8178" max="8178" width="43.44140625" style="500" customWidth="1"/>
    <col min="8179" max="8180" width="16.6640625" style="500" customWidth="1"/>
    <col min="8181" max="8181" width="17.44140625" style="500" customWidth="1"/>
    <col min="8182" max="8182" width="15.6640625" style="500" customWidth="1"/>
    <col min="8183" max="8183" width="17.44140625" style="500" customWidth="1"/>
    <col min="8184" max="8184" width="25.44140625" style="500" customWidth="1"/>
    <col min="8185" max="8185" width="16.6640625" style="500" customWidth="1"/>
    <col min="8186" max="8186" width="14.109375" style="500" customWidth="1"/>
    <col min="8187" max="8187" width="16.33203125" style="500" customWidth="1"/>
    <col min="8188" max="8188" width="15.44140625" style="500" customWidth="1"/>
    <col min="8189" max="8432" width="11.44140625" style="500"/>
    <col min="8433" max="8433" width="12.33203125" style="500" customWidth="1"/>
    <col min="8434" max="8434" width="43.44140625" style="500" customWidth="1"/>
    <col min="8435" max="8436" width="16.6640625" style="500" customWidth="1"/>
    <col min="8437" max="8437" width="17.44140625" style="500" customWidth="1"/>
    <col min="8438" max="8438" width="15.6640625" style="500" customWidth="1"/>
    <col min="8439" max="8439" width="17.44140625" style="500" customWidth="1"/>
    <col min="8440" max="8440" width="25.44140625" style="500" customWidth="1"/>
    <col min="8441" max="8441" width="16.6640625" style="500" customWidth="1"/>
    <col min="8442" max="8442" width="14.109375" style="500" customWidth="1"/>
    <col min="8443" max="8443" width="16.33203125" style="500" customWidth="1"/>
    <col min="8444" max="8444" width="15.44140625" style="500" customWidth="1"/>
    <col min="8445" max="8688" width="11.44140625" style="500"/>
    <col min="8689" max="8689" width="12.33203125" style="500" customWidth="1"/>
    <col min="8690" max="8690" width="43.44140625" style="500" customWidth="1"/>
    <col min="8691" max="8692" width="16.6640625" style="500" customWidth="1"/>
    <col min="8693" max="8693" width="17.44140625" style="500" customWidth="1"/>
    <col min="8694" max="8694" width="15.6640625" style="500" customWidth="1"/>
    <col min="8695" max="8695" width="17.44140625" style="500" customWidth="1"/>
    <col min="8696" max="8696" width="25.44140625" style="500" customWidth="1"/>
    <col min="8697" max="8697" width="16.6640625" style="500" customWidth="1"/>
    <col min="8698" max="8698" width="14.109375" style="500" customWidth="1"/>
    <col min="8699" max="8699" width="16.33203125" style="500" customWidth="1"/>
    <col min="8700" max="8700" width="15.44140625" style="500" customWidth="1"/>
    <col min="8701" max="8944" width="11.44140625" style="500"/>
    <col min="8945" max="8945" width="12.33203125" style="500" customWidth="1"/>
    <col min="8946" max="8946" width="43.44140625" style="500" customWidth="1"/>
    <col min="8947" max="8948" width="16.6640625" style="500" customWidth="1"/>
    <col min="8949" max="8949" width="17.44140625" style="500" customWidth="1"/>
    <col min="8950" max="8950" width="15.6640625" style="500" customWidth="1"/>
    <col min="8951" max="8951" width="17.44140625" style="500" customWidth="1"/>
    <col min="8952" max="8952" width="25.44140625" style="500" customWidth="1"/>
    <col min="8953" max="8953" width="16.6640625" style="500" customWidth="1"/>
    <col min="8954" max="8954" width="14.109375" style="500" customWidth="1"/>
    <col min="8955" max="8955" width="16.33203125" style="500" customWidth="1"/>
    <col min="8956" max="8956" width="15.44140625" style="500" customWidth="1"/>
    <col min="8957" max="9200" width="11.44140625" style="500"/>
    <col min="9201" max="9201" width="12.33203125" style="500" customWidth="1"/>
    <col min="9202" max="9202" width="43.44140625" style="500" customWidth="1"/>
    <col min="9203" max="9204" width="16.6640625" style="500" customWidth="1"/>
    <col min="9205" max="9205" width="17.44140625" style="500" customWidth="1"/>
    <col min="9206" max="9206" width="15.6640625" style="500" customWidth="1"/>
    <col min="9207" max="9207" width="17.44140625" style="500" customWidth="1"/>
    <col min="9208" max="9208" width="25.44140625" style="500" customWidth="1"/>
    <col min="9209" max="9209" width="16.6640625" style="500" customWidth="1"/>
    <col min="9210" max="9210" width="14.109375" style="500" customWidth="1"/>
    <col min="9211" max="9211" width="16.33203125" style="500" customWidth="1"/>
    <col min="9212" max="9212" width="15.44140625" style="500" customWidth="1"/>
    <col min="9213" max="9456" width="11.44140625" style="500"/>
    <col min="9457" max="9457" width="12.33203125" style="500" customWidth="1"/>
    <col min="9458" max="9458" width="43.44140625" style="500" customWidth="1"/>
    <col min="9459" max="9460" width="16.6640625" style="500" customWidth="1"/>
    <col min="9461" max="9461" width="17.44140625" style="500" customWidth="1"/>
    <col min="9462" max="9462" width="15.6640625" style="500" customWidth="1"/>
    <col min="9463" max="9463" width="17.44140625" style="500" customWidth="1"/>
    <col min="9464" max="9464" width="25.44140625" style="500" customWidth="1"/>
    <col min="9465" max="9465" width="16.6640625" style="500" customWidth="1"/>
    <col min="9466" max="9466" width="14.109375" style="500" customWidth="1"/>
    <col min="9467" max="9467" width="16.33203125" style="500" customWidth="1"/>
    <col min="9468" max="9468" width="15.44140625" style="500" customWidth="1"/>
    <col min="9469" max="9712" width="11.44140625" style="500"/>
    <col min="9713" max="9713" width="12.33203125" style="500" customWidth="1"/>
    <col min="9714" max="9714" width="43.44140625" style="500" customWidth="1"/>
    <col min="9715" max="9716" width="16.6640625" style="500" customWidth="1"/>
    <col min="9717" max="9717" width="17.44140625" style="500" customWidth="1"/>
    <col min="9718" max="9718" width="15.6640625" style="500" customWidth="1"/>
    <col min="9719" max="9719" width="17.44140625" style="500" customWidth="1"/>
    <col min="9720" max="9720" width="25.44140625" style="500" customWidth="1"/>
    <col min="9721" max="9721" width="16.6640625" style="500" customWidth="1"/>
    <col min="9722" max="9722" width="14.109375" style="500" customWidth="1"/>
    <col min="9723" max="9723" width="16.33203125" style="500" customWidth="1"/>
    <col min="9724" max="9724" width="15.44140625" style="500" customWidth="1"/>
    <col min="9725" max="9968" width="11.44140625" style="500"/>
    <col min="9969" max="9969" width="12.33203125" style="500" customWidth="1"/>
    <col min="9970" max="9970" width="43.44140625" style="500" customWidth="1"/>
    <col min="9971" max="9972" width="16.6640625" style="500" customWidth="1"/>
    <col min="9973" max="9973" width="17.44140625" style="500" customWidth="1"/>
    <col min="9974" max="9974" width="15.6640625" style="500" customWidth="1"/>
    <col min="9975" max="9975" width="17.44140625" style="500" customWidth="1"/>
    <col min="9976" max="9976" width="25.44140625" style="500" customWidth="1"/>
    <col min="9977" max="9977" width="16.6640625" style="500" customWidth="1"/>
    <col min="9978" max="9978" width="14.109375" style="500" customWidth="1"/>
    <col min="9979" max="9979" width="16.33203125" style="500" customWidth="1"/>
    <col min="9980" max="9980" width="15.44140625" style="500" customWidth="1"/>
    <col min="9981" max="10224" width="11.44140625" style="500"/>
    <col min="10225" max="10225" width="12.33203125" style="500" customWidth="1"/>
    <col min="10226" max="10226" width="43.44140625" style="500" customWidth="1"/>
    <col min="10227" max="10228" width="16.6640625" style="500" customWidth="1"/>
    <col min="10229" max="10229" width="17.44140625" style="500" customWidth="1"/>
    <col min="10230" max="10230" width="15.6640625" style="500" customWidth="1"/>
    <col min="10231" max="10231" width="17.44140625" style="500" customWidth="1"/>
    <col min="10232" max="10232" width="25.44140625" style="500" customWidth="1"/>
    <col min="10233" max="10233" width="16.6640625" style="500" customWidth="1"/>
    <col min="10234" max="10234" width="14.109375" style="500" customWidth="1"/>
    <col min="10235" max="10235" width="16.33203125" style="500" customWidth="1"/>
    <col min="10236" max="10236" width="15.44140625" style="500" customWidth="1"/>
    <col min="10237" max="10480" width="11.44140625" style="500"/>
    <col min="10481" max="10481" width="12.33203125" style="500" customWidth="1"/>
    <col min="10482" max="10482" width="43.44140625" style="500" customWidth="1"/>
    <col min="10483" max="10484" width="16.6640625" style="500" customWidth="1"/>
    <col min="10485" max="10485" width="17.44140625" style="500" customWidth="1"/>
    <col min="10486" max="10486" width="15.6640625" style="500" customWidth="1"/>
    <col min="10487" max="10487" width="17.44140625" style="500" customWidth="1"/>
    <col min="10488" max="10488" width="25.44140625" style="500" customWidth="1"/>
    <col min="10489" max="10489" width="16.6640625" style="500" customWidth="1"/>
    <col min="10490" max="10490" width="14.109375" style="500" customWidth="1"/>
    <col min="10491" max="10491" width="16.33203125" style="500" customWidth="1"/>
    <col min="10492" max="10492" width="15.44140625" style="500" customWidth="1"/>
    <col min="10493" max="10736" width="11.44140625" style="500"/>
    <col min="10737" max="10737" width="12.33203125" style="500" customWidth="1"/>
    <col min="10738" max="10738" width="43.44140625" style="500" customWidth="1"/>
    <col min="10739" max="10740" width="16.6640625" style="500" customWidth="1"/>
    <col min="10741" max="10741" width="17.44140625" style="500" customWidth="1"/>
    <col min="10742" max="10742" width="15.6640625" style="500" customWidth="1"/>
    <col min="10743" max="10743" width="17.44140625" style="500" customWidth="1"/>
    <col min="10744" max="10744" width="25.44140625" style="500" customWidth="1"/>
    <col min="10745" max="10745" width="16.6640625" style="500" customWidth="1"/>
    <col min="10746" max="10746" width="14.109375" style="500" customWidth="1"/>
    <col min="10747" max="10747" width="16.33203125" style="500" customWidth="1"/>
    <col min="10748" max="10748" width="15.44140625" style="500" customWidth="1"/>
    <col min="10749" max="10992" width="11.44140625" style="500"/>
    <col min="10993" max="10993" width="12.33203125" style="500" customWidth="1"/>
    <col min="10994" max="10994" width="43.44140625" style="500" customWidth="1"/>
    <col min="10995" max="10996" width="16.6640625" style="500" customWidth="1"/>
    <col min="10997" max="10997" width="17.44140625" style="500" customWidth="1"/>
    <col min="10998" max="10998" width="15.6640625" style="500" customWidth="1"/>
    <col min="10999" max="10999" width="17.44140625" style="500" customWidth="1"/>
    <col min="11000" max="11000" width="25.44140625" style="500" customWidth="1"/>
    <col min="11001" max="11001" width="16.6640625" style="500" customWidth="1"/>
    <col min="11002" max="11002" width="14.109375" style="500" customWidth="1"/>
    <col min="11003" max="11003" width="16.33203125" style="500" customWidth="1"/>
    <col min="11004" max="11004" width="15.44140625" style="500" customWidth="1"/>
    <col min="11005" max="11248" width="11.44140625" style="500"/>
    <col min="11249" max="11249" width="12.33203125" style="500" customWidth="1"/>
    <col min="11250" max="11250" width="43.44140625" style="500" customWidth="1"/>
    <col min="11251" max="11252" width="16.6640625" style="500" customWidth="1"/>
    <col min="11253" max="11253" width="17.44140625" style="500" customWidth="1"/>
    <col min="11254" max="11254" width="15.6640625" style="500" customWidth="1"/>
    <col min="11255" max="11255" width="17.44140625" style="500" customWidth="1"/>
    <col min="11256" max="11256" width="25.44140625" style="500" customWidth="1"/>
    <col min="11257" max="11257" width="16.6640625" style="500" customWidth="1"/>
    <col min="11258" max="11258" width="14.109375" style="500" customWidth="1"/>
    <col min="11259" max="11259" width="16.33203125" style="500" customWidth="1"/>
    <col min="11260" max="11260" width="15.44140625" style="500" customWidth="1"/>
    <col min="11261" max="11504" width="11.44140625" style="500"/>
    <col min="11505" max="11505" width="12.33203125" style="500" customWidth="1"/>
    <col min="11506" max="11506" width="43.44140625" style="500" customWidth="1"/>
    <col min="11507" max="11508" width="16.6640625" style="500" customWidth="1"/>
    <col min="11509" max="11509" width="17.44140625" style="500" customWidth="1"/>
    <col min="11510" max="11510" width="15.6640625" style="500" customWidth="1"/>
    <col min="11511" max="11511" width="17.44140625" style="500" customWidth="1"/>
    <col min="11512" max="11512" width="25.44140625" style="500" customWidth="1"/>
    <col min="11513" max="11513" width="16.6640625" style="500" customWidth="1"/>
    <col min="11514" max="11514" width="14.109375" style="500" customWidth="1"/>
    <col min="11515" max="11515" width="16.33203125" style="500" customWidth="1"/>
    <col min="11516" max="11516" width="15.44140625" style="500" customWidth="1"/>
    <col min="11517" max="11760" width="11.44140625" style="500"/>
    <col min="11761" max="11761" width="12.33203125" style="500" customWidth="1"/>
    <col min="11762" max="11762" width="43.44140625" style="500" customWidth="1"/>
    <col min="11763" max="11764" width="16.6640625" style="500" customWidth="1"/>
    <col min="11765" max="11765" width="17.44140625" style="500" customWidth="1"/>
    <col min="11766" max="11766" width="15.6640625" style="500" customWidth="1"/>
    <col min="11767" max="11767" width="17.44140625" style="500" customWidth="1"/>
    <col min="11768" max="11768" width="25.44140625" style="500" customWidth="1"/>
    <col min="11769" max="11769" width="16.6640625" style="500" customWidth="1"/>
    <col min="11770" max="11770" width="14.109375" style="500" customWidth="1"/>
    <col min="11771" max="11771" width="16.33203125" style="500" customWidth="1"/>
    <col min="11772" max="11772" width="15.44140625" style="500" customWidth="1"/>
    <col min="11773" max="12016" width="11.44140625" style="500"/>
    <col min="12017" max="12017" width="12.33203125" style="500" customWidth="1"/>
    <col min="12018" max="12018" width="43.44140625" style="500" customWidth="1"/>
    <col min="12019" max="12020" width="16.6640625" style="500" customWidth="1"/>
    <col min="12021" max="12021" width="17.44140625" style="500" customWidth="1"/>
    <col min="12022" max="12022" width="15.6640625" style="500" customWidth="1"/>
    <col min="12023" max="12023" width="17.44140625" style="500" customWidth="1"/>
    <col min="12024" max="12024" width="25.44140625" style="500" customWidth="1"/>
    <col min="12025" max="12025" width="16.6640625" style="500" customWidth="1"/>
    <col min="12026" max="12026" width="14.109375" style="500" customWidth="1"/>
    <col min="12027" max="12027" width="16.33203125" style="500" customWidth="1"/>
    <col min="12028" max="12028" width="15.44140625" style="500" customWidth="1"/>
    <col min="12029" max="12272" width="11.44140625" style="500"/>
    <col min="12273" max="12273" width="12.33203125" style="500" customWidth="1"/>
    <col min="12274" max="12274" width="43.44140625" style="500" customWidth="1"/>
    <col min="12275" max="12276" width="16.6640625" style="500" customWidth="1"/>
    <col min="12277" max="12277" width="17.44140625" style="500" customWidth="1"/>
    <col min="12278" max="12278" width="15.6640625" style="500" customWidth="1"/>
    <col min="12279" max="12279" width="17.44140625" style="500" customWidth="1"/>
    <col min="12280" max="12280" width="25.44140625" style="500" customWidth="1"/>
    <col min="12281" max="12281" width="16.6640625" style="500" customWidth="1"/>
    <col min="12282" max="12282" width="14.109375" style="500" customWidth="1"/>
    <col min="12283" max="12283" width="16.33203125" style="500" customWidth="1"/>
    <col min="12284" max="12284" width="15.44140625" style="500" customWidth="1"/>
    <col min="12285" max="12528" width="11.44140625" style="500"/>
    <col min="12529" max="12529" width="12.33203125" style="500" customWidth="1"/>
    <col min="12530" max="12530" width="43.44140625" style="500" customWidth="1"/>
    <col min="12531" max="12532" width="16.6640625" style="500" customWidth="1"/>
    <col min="12533" max="12533" width="17.44140625" style="500" customWidth="1"/>
    <col min="12534" max="12534" width="15.6640625" style="500" customWidth="1"/>
    <col min="12535" max="12535" width="17.44140625" style="500" customWidth="1"/>
    <col min="12536" max="12536" width="25.44140625" style="500" customWidth="1"/>
    <col min="12537" max="12537" width="16.6640625" style="500" customWidth="1"/>
    <col min="12538" max="12538" width="14.109375" style="500" customWidth="1"/>
    <col min="12539" max="12539" width="16.33203125" style="500" customWidth="1"/>
    <col min="12540" max="12540" width="15.44140625" style="500" customWidth="1"/>
    <col min="12541" max="12784" width="11.44140625" style="500"/>
    <col min="12785" max="12785" width="12.33203125" style="500" customWidth="1"/>
    <col min="12786" max="12786" width="43.44140625" style="500" customWidth="1"/>
    <col min="12787" max="12788" width="16.6640625" style="500" customWidth="1"/>
    <col min="12789" max="12789" width="17.44140625" style="500" customWidth="1"/>
    <col min="12790" max="12790" width="15.6640625" style="500" customWidth="1"/>
    <col min="12791" max="12791" width="17.44140625" style="500" customWidth="1"/>
    <col min="12792" max="12792" width="25.44140625" style="500" customWidth="1"/>
    <col min="12793" max="12793" width="16.6640625" style="500" customWidth="1"/>
    <col min="12794" max="12794" width="14.109375" style="500" customWidth="1"/>
    <col min="12795" max="12795" width="16.33203125" style="500" customWidth="1"/>
    <col min="12796" max="12796" width="15.44140625" style="500" customWidth="1"/>
    <col min="12797" max="13040" width="11.44140625" style="500"/>
    <col min="13041" max="13041" width="12.33203125" style="500" customWidth="1"/>
    <col min="13042" max="13042" width="43.44140625" style="500" customWidth="1"/>
    <col min="13043" max="13044" width="16.6640625" style="500" customWidth="1"/>
    <col min="13045" max="13045" width="17.44140625" style="500" customWidth="1"/>
    <col min="13046" max="13046" width="15.6640625" style="500" customWidth="1"/>
    <col min="13047" max="13047" width="17.44140625" style="500" customWidth="1"/>
    <col min="13048" max="13048" width="25.44140625" style="500" customWidth="1"/>
    <col min="13049" max="13049" width="16.6640625" style="500" customWidth="1"/>
    <col min="13050" max="13050" width="14.109375" style="500" customWidth="1"/>
    <col min="13051" max="13051" width="16.33203125" style="500" customWidth="1"/>
    <col min="13052" max="13052" width="15.44140625" style="500" customWidth="1"/>
    <col min="13053" max="13296" width="11.44140625" style="500"/>
    <col min="13297" max="13297" width="12.33203125" style="500" customWidth="1"/>
    <col min="13298" max="13298" width="43.44140625" style="500" customWidth="1"/>
    <col min="13299" max="13300" width="16.6640625" style="500" customWidth="1"/>
    <col min="13301" max="13301" width="17.44140625" style="500" customWidth="1"/>
    <col min="13302" max="13302" width="15.6640625" style="500" customWidth="1"/>
    <col min="13303" max="13303" width="17.44140625" style="500" customWidth="1"/>
    <col min="13304" max="13304" width="25.44140625" style="500" customWidth="1"/>
    <col min="13305" max="13305" width="16.6640625" style="500" customWidth="1"/>
    <col min="13306" max="13306" width="14.109375" style="500" customWidth="1"/>
    <col min="13307" max="13307" width="16.33203125" style="500" customWidth="1"/>
    <col min="13308" max="13308" width="15.44140625" style="500" customWidth="1"/>
    <col min="13309" max="13552" width="11.44140625" style="500"/>
    <col min="13553" max="13553" width="12.33203125" style="500" customWidth="1"/>
    <col min="13554" max="13554" width="43.44140625" style="500" customWidth="1"/>
    <col min="13555" max="13556" width="16.6640625" style="500" customWidth="1"/>
    <col min="13557" max="13557" width="17.44140625" style="500" customWidth="1"/>
    <col min="13558" max="13558" width="15.6640625" style="500" customWidth="1"/>
    <col min="13559" max="13559" width="17.44140625" style="500" customWidth="1"/>
    <col min="13560" max="13560" width="25.44140625" style="500" customWidth="1"/>
    <col min="13561" max="13561" width="16.6640625" style="500" customWidth="1"/>
    <col min="13562" max="13562" width="14.109375" style="500" customWidth="1"/>
    <col min="13563" max="13563" width="16.33203125" style="500" customWidth="1"/>
    <col min="13564" max="13564" width="15.44140625" style="500" customWidth="1"/>
    <col min="13565" max="13808" width="11.44140625" style="500"/>
    <col min="13809" max="13809" width="12.33203125" style="500" customWidth="1"/>
    <col min="13810" max="13810" width="43.44140625" style="500" customWidth="1"/>
    <col min="13811" max="13812" width="16.6640625" style="500" customWidth="1"/>
    <col min="13813" max="13813" width="17.44140625" style="500" customWidth="1"/>
    <col min="13814" max="13814" width="15.6640625" style="500" customWidth="1"/>
    <col min="13815" max="13815" width="17.44140625" style="500" customWidth="1"/>
    <col min="13816" max="13816" width="25.44140625" style="500" customWidth="1"/>
    <col min="13817" max="13817" width="16.6640625" style="500" customWidth="1"/>
    <col min="13818" max="13818" width="14.109375" style="500" customWidth="1"/>
    <col min="13819" max="13819" width="16.33203125" style="500" customWidth="1"/>
    <col min="13820" max="13820" width="15.44140625" style="500" customWidth="1"/>
    <col min="13821" max="14064" width="11.44140625" style="500"/>
    <col min="14065" max="14065" width="12.33203125" style="500" customWidth="1"/>
    <col min="14066" max="14066" width="43.44140625" style="500" customWidth="1"/>
    <col min="14067" max="14068" width="16.6640625" style="500" customWidth="1"/>
    <col min="14069" max="14069" width="17.44140625" style="500" customWidth="1"/>
    <col min="14070" max="14070" width="15.6640625" style="500" customWidth="1"/>
    <col min="14071" max="14071" width="17.44140625" style="500" customWidth="1"/>
    <col min="14072" max="14072" width="25.44140625" style="500" customWidth="1"/>
    <col min="14073" max="14073" width="16.6640625" style="500" customWidth="1"/>
    <col min="14074" max="14074" width="14.109375" style="500" customWidth="1"/>
    <col min="14075" max="14075" width="16.33203125" style="500" customWidth="1"/>
    <col min="14076" max="14076" width="15.44140625" style="500" customWidth="1"/>
    <col min="14077" max="14320" width="11.44140625" style="500"/>
    <col min="14321" max="14321" width="12.33203125" style="500" customWidth="1"/>
    <col min="14322" max="14322" width="43.44140625" style="500" customWidth="1"/>
    <col min="14323" max="14324" width="16.6640625" style="500" customWidth="1"/>
    <col min="14325" max="14325" width="17.44140625" style="500" customWidth="1"/>
    <col min="14326" max="14326" width="15.6640625" style="500" customWidth="1"/>
    <col min="14327" max="14327" width="17.44140625" style="500" customWidth="1"/>
    <col min="14328" max="14328" width="25.44140625" style="500" customWidth="1"/>
    <col min="14329" max="14329" width="16.6640625" style="500" customWidth="1"/>
    <col min="14330" max="14330" width="14.109375" style="500" customWidth="1"/>
    <col min="14331" max="14331" width="16.33203125" style="500" customWidth="1"/>
    <col min="14332" max="14332" width="15.44140625" style="500" customWidth="1"/>
    <col min="14333" max="14576" width="11.44140625" style="500"/>
    <col min="14577" max="14577" width="12.33203125" style="500" customWidth="1"/>
    <col min="14578" max="14578" width="43.44140625" style="500" customWidth="1"/>
    <col min="14579" max="14580" width="16.6640625" style="500" customWidth="1"/>
    <col min="14581" max="14581" width="17.44140625" style="500" customWidth="1"/>
    <col min="14582" max="14582" width="15.6640625" style="500" customWidth="1"/>
    <col min="14583" max="14583" width="17.44140625" style="500" customWidth="1"/>
    <col min="14584" max="14584" width="25.44140625" style="500" customWidth="1"/>
    <col min="14585" max="14585" width="16.6640625" style="500" customWidth="1"/>
    <col min="14586" max="14586" width="14.109375" style="500" customWidth="1"/>
    <col min="14587" max="14587" width="16.33203125" style="500" customWidth="1"/>
    <col min="14588" max="14588" width="15.44140625" style="500" customWidth="1"/>
    <col min="14589" max="14832" width="11.44140625" style="500"/>
    <col min="14833" max="14833" width="12.33203125" style="500" customWidth="1"/>
    <col min="14834" max="14834" width="43.44140625" style="500" customWidth="1"/>
    <col min="14835" max="14836" width="16.6640625" style="500" customWidth="1"/>
    <col min="14837" max="14837" width="17.44140625" style="500" customWidth="1"/>
    <col min="14838" max="14838" width="15.6640625" style="500" customWidth="1"/>
    <col min="14839" max="14839" width="17.44140625" style="500" customWidth="1"/>
    <col min="14840" max="14840" width="25.44140625" style="500" customWidth="1"/>
    <col min="14841" max="14841" width="16.6640625" style="500" customWidth="1"/>
    <col min="14842" max="14842" width="14.109375" style="500" customWidth="1"/>
    <col min="14843" max="14843" width="16.33203125" style="500" customWidth="1"/>
    <col min="14844" max="14844" width="15.44140625" style="500" customWidth="1"/>
    <col min="14845" max="15088" width="11.44140625" style="500"/>
    <col min="15089" max="15089" width="12.33203125" style="500" customWidth="1"/>
    <col min="15090" max="15090" width="43.44140625" style="500" customWidth="1"/>
    <col min="15091" max="15092" width="16.6640625" style="500" customWidth="1"/>
    <col min="15093" max="15093" width="17.44140625" style="500" customWidth="1"/>
    <col min="15094" max="15094" width="15.6640625" style="500" customWidth="1"/>
    <col min="15095" max="15095" width="17.44140625" style="500" customWidth="1"/>
    <col min="15096" max="15096" width="25.44140625" style="500" customWidth="1"/>
    <col min="15097" max="15097" width="16.6640625" style="500" customWidth="1"/>
    <col min="15098" max="15098" width="14.109375" style="500" customWidth="1"/>
    <col min="15099" max="15099" width="16.33203125" style="500" customWidth="1"/>
    <col min="15100" max="15100" width="15.44140625" style="500" customWidth="1"/>
    <col min="15101" max="15344" width="11.44140625" style="500"/>
    <col min="15345" max="15345" width="12.33203125" style="500" customWidth="1"/>
    <col min="15346" max="15346" width="43.44140625" style="500" customWidth="1"/>
    <col min="15347" max="15348" width="16.6640625" style="500" customWidth="1"/>
    <col min="15349" max="15349" width="17.44140625" style="500" customWidth="1"/>
    <col min="15350" max="15350" width="15.6640625" style="500" customWidth="1"/>
    <col min="15351" max="15351" width="17.44140625" style="500" customWidth="1"/>
    <col min="15352" max="15352" width="25.44140625" style="500" customWidth="1"/>
    <col min="15353" max="15353" width="16.6640625" style="500" customWidth="1"/>
    <col min="15354" max="15354" width="14.109375" style="500" customWidth="1"/>
    <col min="15355" max="15355" width="16.33203125" style="500" customWidth="1"/>
    <col min="15356" max="15356" width="15.44140625" style="500" customWidth="1"/>
    <col min="15357" max="15600" width="11.44140625" style="500"/>
    <col min="15601" max="15601" width="12.33203125" style="500" customWidth="1"/>
    <col min="15602" max="15602" width="43.44140625" style="500" customWidth="1"/>
    <col min="15603" max="15604" width="16.6640625" style="500" customWidth="1"/>
    <col min="15605" max="15605" width="17.44140625" style="500" customWidth="1"/>
    <col min="15606" max="15606" width="15.6640625" style="500" customWidth="1"/>
    <col min="15607" max="15607" width="17.44140625" style="500" customWidth="1"/>
    <col min="15608" max="15608" width="25.44140625" style="500" customWidth="1"/>
    <col min="15609" max="15609" width="16.6640625" style="500" customWidth="1"/>
    <col min="15610" max="15610" width="14.109375" style="500" customWidth="1"/>
    <col min="15611" max="15611" width="16.33203125" style="500" customWidth="1"/>
    <col min="15612" max="15612" width="15.44140625" style="500" customWidth="1"/>
    <col min="15613" max="15856" width="11.44140625" style="500"/>
    <col min="15857" max="15857" width="12.33203125" style="500" customWidth="1"/>
    <col min="15858" max="15858" width="43.44140625" style="500" customWidth="1"/>
    <col min="15859" max="15860" width="16.6640625" style="500" customWidth="1"/>
    <col min="15861" max="15861" width="17.44140625" style="500" customWidth="1"/>
    <col min="15862" max="15862" width="15.6640625" style="500" customWidth="1"/>
    <col min="15863" max="15863" width="17.44140625" style="500" customWidth="1"/>
    <col min="15864" max="15864" width="25.44140625" style="500" customWidth="1"/>
    <col min="15865" max="15865" width="16.6640625" style="500" customWidth="1"/>
    <col min="15866" max="15866" width="14.109375" style="500" customWidth="1"/>
    <col min="15867" max="15867" width="16.33203125" style="500" customWidth="1"/>
    <col min="15868" max="15868" width="15.44140625" style="500" customWidth="1"/>
    <col min="15869" max="16112" width="11.44140625" style="500"/>
    <col min="16113" max="16113" width="12.33203125" style="500" customWidth="1"/>
    <col min="16114" max="16114" width="43.44140625" style="500" customWidth="1"/>
    <col min="16115" max="16116" width="16.6640625" style="500" customWidth="1"/>
    <col min="16117" max="16117" width="17.44140625" style="500" customWidth="1"/>
    <col min="16118" max="16118" width="15.6640625" style="500" customWidth="1"/>
    <col min="16119" max="16119" width="17.44140625" style="500" customWidth="1"/>
    <col min="16120" max="16120" width="25.44140625" style="500" customWidth="1"/>
    <col min="16121" max="16121" width="16.6640625" style="500" customWidth="1"/>
    <col min="16122" max="16122" width="14.109375" style="500" customWidth="1"/>
    <col min="16123" max="16123" width="16.33203125" style="500" customWidth="1"/>
    <col min="16124" max="16124" width="15.44140625" style="500" customWidth="1"/>
    <col min="16125" max="16384" width="11.44140625" style="500"/>
  </cols>
  <sheetData>
    <row r="2" spans="1:14" ht="18" thickBot="1" x14ac:dyDescent="0.3">
      <c r="C2" s="495" t="s">
        <v>0</v>
      </c>
      <c r="D2" s="846" t="s">
        <v>1153</v>
      </c>
      <c r="E2" s="846"/>
      <c r="F2" s="497"/>
      <c r="G2" s="755"/>
      <c r="H2" s="756"/>
      <c r="I2" s="498"/>
      <c r="J2" s="498"/>
    </row>
    <row r="3" spans="1:14" ht="18" customHeight="1" thickBot="1" x14ac:dyDescent="0.3">
      <c r="C3" s="501" t="s">
        <v>2</v>
      </c>
      <c r="D3" s="847" t="s">
        <v>1415</v>
      </c>
      <c r="E3" s="847"/>
      <c r="F3" s="502"/>
      <c r="G3" s="757"/>
      <c r="H3" s="758"/>
      <c r="I3" s="503"/>
      <c r="J3" s="503"/>
      <c r="K3" s="848" t="s">
        <v>4</v>
      </c>
      <c r="L3" s="849"/>
      <c r="M3" s="849"/>
      <c r="N3" s="850"/>
    </row>
    <row r="4" spans="1:14" ht="15" customHeight="1" thickBot="1" x14ac:dyDescent="0.3">
      <c r="C4" s="851" t="s">
        <v>5</v>
      </c>
      <c r="D4" s="852"/>
      <c r="E4" s="852"/>
      <c r="F4" s="852"/>
      <c r="G4" s="875"/>
      <c r="H4" s="875"/>
      <c r="I4" s="853"/>
      <c r="J4" s="504"/>
      <c r="K4" s="854" t="s">
        <v>6</v>
      </c>
      <c r="L4" s="855"/>
      <c r="M4" s="854" t="s">
        <v>7</v>
      </c>
      <c r="N4" s="855"/>
    </row>
    <row r="5" spans="1:14" ht="79.8" thickBot="1" x14ac:dyDescent="0.3">
      <c r="A5" s="14" t="s">
        <v>8</v>
      </c>
      <c r="B5" s="14" t="s">
        <v>9</v>
      </c>
      <c r="C5" s="15" t="s">
        <v>10</v>
      </c>
      <c r="D5" s="16" t="s">
        <v>11</v>
      </c>
      <c r="E5" s="16" t="s">
        <v>12</v>
      </c>
      <c r="F5" s="16" t="s">
        <v>13</v>
      </c>
      <c r="G5" s="759" t="s">
        <v>14</v>
      </c>
      <c r="H5" s="760" t="s">
        <v>15</v>
      </c>
      <c r="I5" s="20" t="s">
        <v>16</v>
      </c>
      <c r="J5" s="20"/>
      <c r="K5" s="16" t="s">
        <v>17</v>
      </c>
      <c r="L5" s="21" t="s">
        <v>18</v>
      </c>
      <c r="M5" s="22" t="s">
        <v>19</v>
      </c>
      <c r="N5" s="23" t="s">
        <v>18</v>
      </c>
    </row>
    <row r="6" spans="1:14" ht="13.8" x14ac:dyDescent="0.25">
      <c r="A6" s="24"/>
      <c r="B6" s="24"/>
      <c r="C6" s="505" t="s">
        <v>20</v>
      </c>
      <c r="D6" s="506" t="s">
        <v>21</v>
      </c>
      <c r="E6" s="507"/>
      <c r="F6" s="507"/>
      <c r="G6" s="761">
        <v>122056000</v>
      </c>
      <c r="H6" s="762">
        <f>+E6+F6+G6</f>
        <v>122056000</v>
      </c>
      <c r="I6" s="30"/>
      <c r="J6" s="30"/>
      <c r="K6" s="130"/>
      <c r="L6" s="131"/>
      <c r="M6" s="132"/>
      <c r="N6" s="508"/>
    </row>
    <row r="7" spans="1:14" ht="13.8" hidden="1" x14ac:dyDescent="0.25">
      <c r="A7" s="24"/>
      <c r="B7" s="24"/>
      <c r="C7" s="509" t="s">
        <v>22</v>
      </c>
      <c r="D7" s="510" t="s">
        <v>23</v>
      </c>
      <c r="E7" s="511"/>
      <c r="F7" s="511"/>
      <c r="G7" s="763"/>
      <c r="H7" s="764">
        <f t="shared" ref="H7:H71" si="0">+E7+F7+G7</f>
        <v>0</v>
      </c>
      <c r="I7" s="39"/>
      <c r="J7" s="39"/>
      <c r="K7" s="134"/>
      <c r="L7" s="135"/>
      <c r="M7" s="136"/>
      <c r="N7" s="508"/>
    </row>
    <row r="8" spans="1:14" ht="13.8" x14ac:dyDescent="0.25">
      <c r="A8" s="24"/>
      <c r="B8" s="24"/>
      <c r="C8" s="509" t="s">
        <v>24</v>
      </c>
      <c r="D8" s="510" t="s">
        <v>25</v>
      </c>
      <c r="E8" s="511"/>
      <c r="F8" s="511"/>
      <c r="G8" s="765">
        <v>3100000</v>
      </c>
      <c r="H8" s="766">
        <f t="shared" si="0"/>
        <v>3100000</v>
      </c>
      <c r="I8" s="39"/>
      <c r="J8" s="39"/>
      <c r="K8" s="134"/>
      <c r="L8" s="135"/>
      <c r="M8" s="136"/>
      <c r="N8" s="508"/>
    </row>
    <row r="9" spans="1:14" ht="13.8" x14ac:dyDescent="0.25">
      <c r="A9" s="24"/>
      <c r="B9" s="24"/>
      <c r="C9" s="509" t="s">
        <v>26</v>
      </c>
      <c r="D9" s="510" t="s">
        <v>27</v>
      </c>
      <c r="E9" s="511"/>
      <c r="F9" s="511"/>
      <c r="G9" s="765">
        <v>17800000</v>
      </c>
      <c r="H9" s="766">
        <f t="shared" si="0"/>
        <v>17800000</v>
      </c>
      <c r="I9" s="39"/>
      <c r="J9" s="39"/>
      <c r="K9" s="134"/>
      <c r="L9" s="135"/>
      <c r="M9" s="136"/>
      <c r="N9" s="508"/>
    </row>
    <row r="10" spans="1:14" ht="13.8" x14ac:dyDescent="0.25">
      <c r="A10" s="24"/>
      <c r="B10" s="24"/>
      <c r="C10" s="509" t="s">
        <v>28</v>
      </c>
      <c r="D10" s="510" t="s">
        <v>29</v>
      </c>
      <c r="E10" s="511"/>
      <c r="F10" s="511"/>
      <c r="G10" s="765">
        <v>21135780</v>
      </c>
      <c r="H10" s="766">
        <f t="shared" si="0"/>
        <v>21135780</v>
      </c>
      <c r="I10" s="39"/>
      <c r="J10" s="39"/>
      <c r="K10" s="134"/>
      <c r="L10" s="135"/>
      <c r="M10" s="136"/>
      <c r="N10" s="508"/>
    </row>
    <row r="11" spans="1:14" ht="13.8" x14ac:dyDescent="0.25">
      <c r="A11" s="24"/>
      <c r="B11" s="24"/>
      <c r="C11" s="509" t="s">
        <v>30</v>
      </c>
      <c r="D11" s="510" t="s">
        <v>31</v>
      </c>
      <c r="E11" s="511"/>
      <c r="F11" s="511"/>
      <c r="G11" s="765">
        <v>15052495</v>
      </c>
      <c r="H11" s="766">
        <f t="shared" si="0"/>
        <v>15052495</v>
      </c>
      <c r="I11" s="39"/>
      <c r="J11" s="39"/>
      <c r="K11" s="134"/>
      <c r="L11" s="135"/>
      <c r="M11" s="136"/>
      <c r="N11" s="508"/>
    </row>
    <row r="12" spans="1:14" ht="13.8" x14ac:dyDescent="0.25">
      <c r="A12" s="24"/>
      <c r="B12" s="24"/>
      <c r="C12" s="509" t="s">
        <v>32</v>
      </c>
      <c r="D12" s="510" t="s">
        <v>33</v>
      </c>
      <c r="E12" s="511"/>
      <c r="F12" s="511"/>
      <c r="G12" s="765">
        <v>12727097</v>
      </c>
      <c r="H12" s="766">
        <f t="shared" si="0"/>
        <v>12727097</v>
      </c>
      <c r="I12" s="39"/>
      <c r="J12" s="39"/>
      <c r="K12" s="134"/>
      <c r="L12" s="135"/>
      <c r="M12" s="136"/>
      <c r="N12" s="508"/>
    </row>
    <row r="13" spans="1:14" ht="13.8" x14ac:dyDescent="0.25">
      <c r="A13" s="24"/>
      <c r="B13" s="24"/>
      <c r="C13" s="509" t="s">
        <v>34</v>
      </c>
      <c r="D13" s="510" t="s">
        <v>35</v>
      </c>
      <c r="E13" s="511"/>
      <c r="F13" s="511"/>
      <c r="G13" s="765">
        <v>3400000</v>
      </c>
      <c r="H13" s="766">
        <f t="shared" si="0"/>
        <v>3400000</v>
      </c>
      <c r="I13" s="39"/>
      <c r="J13" s="39"/>
      <c r="K13" s="134"/>
      <c r="L13" s="135"/>
      <c r="M13" s="136"/>
      <c r="N13" s="508"/>
    </row>
    <row r="14" spans="1:14" ht="52.8" x14ac:dyDescent="0.25">
      <c r="A14" s="24"/>
      <c r="B14" s="24"/>
      <c r="C14" s="509" t="s">
        <v>36</v>
      </c>
      <c r="D14" s="512" t="s">
        <v>37</v>
      </c>
      <c r="E14" s="513"/>
      <c r="F14" s="513"/>
      <c r="G14" s="765">
        <v>16670247</v>
      </c>
      <c r="H14" s="766">
        <f t="shared" si="0"/>
        <v>16670247</v>
      </c>
      <c r="I14" s="42" t="s">
        <v>1416</v>
      </c>
      <c r="J14" s="42"/>
      <c r="K14" s="134"/>
      <c r="L14" s="135"/>
      <c r="M14" s="136"/>
      <c r="N14" s="508"/>
    </row>
    <row r="15" spans="1:14" ht="26.4" x14ac:dyDescent="0.25">
      <c r="A15" s="24"/>
      <c r="B15" s="24"/>
      <c r="C15" s="509" t="s">
        <v>39</v>
      </c>
      <c r="D15" s="514" t="s">
        <v>40</v>
      </c>
      <c r="E15" s="515"/>
      <c r="F15" s="515"/>
      <c r="G15" s="765">
        <v>901095</v>
      </c>
      <c r="H15" s="766">
        <f t="shared" si="0"/>
        <v>901095</v>
      </c>
      <c r="I15" s="42" t="s">
        <v>1417</v>
      </c>
      <c r="J15" s="42"/>
      <c r="K15" s="134"/>
      <c r="L15" s="135"/>
      <c r="M15" s="136"/>
      <c r="N15" s="508"/>
    </row>
    <row r="16" spans="1:14" ht="52.8" x14ac:dyDescent="0.25">
      <c r="A16" s="24"/>
      <c r="B16" s="24"/>
      <c r="C16" s="509" t="s">
        <v>42</v>
      </c>
      <c r="D16" s="512" t="s">
        <v>43</v>
      </c>
      <c r="E16" s="513"/>
      <c r="F16" s="513"/>
      <c r="G16" s="765">
        <v>9767864</v>
      </c>
      <c r="H16" s="766">
        <f t="shared" si="0"/>
        <v>9767864</v>
      </c>
      <c r="I16" s="42" t="s">
        <v>1418</v>
      </c>
      <c r="J16" s="42"/>
      <c r="K16" s="134"/>
      <c r="L16" s="135"/>
      <c r="M16" s="136"/>
      <c r="N16" s="508"/>
    </row>
    <row r="17" spans="1:14" ht="66" x14ac:dyDescent="0.25">
      <c r="A17" s="24"/>
      <c r="B17" s="24"/>
      <c r="C17" s="509" t="s">
        <v>45</v>
      </c>
      <c r="D17" s="512" t="s">
        <v>46</v>
      </c>
      <c r="E17" s="513"/>
      <c r="F17" s="513"/>
      <c r="G17" s="765">
        <v>5406567</v>
      </c>
      <c r="H17" s="766">
        <f t="shared" si="0"/>
        <v>5406567</v>
      </c>
      <c r="I17" s="42" t="s">
        <v>1419</v>
      </c>
      <c r="J17" s="42"/>
      <c r="K17" s="134"/>
      <c r="L17" s="135"/>
      <c r="M17" s="136"/>
      <c r="N17" s="508"/>
    </row>
    <row r="18" spans="1:14" ht="39.6" x14ac:dyDescent="0.25">
      <c r="A18" s="24"/>
      <c r="B18" s="24"/>
      <c r="C18" s="509" t="s">
        <v>48</v>
      </c>
      <c r="D18" s="512" t="s">
        <v>49</v>
      </c>
      <c r="E18" s="513"/>
      <c r="F18" s="513"/>
      <c r="G18" s="765">
        <v>2703284</v>
      </c>
      <c r="H18" s="766">
        <f t="shared" si="0"/>
        <v>2703284</v>
      </c>
      <c r="I18" s="42" t="s">
        <v>1420</v>
      </c>
      <c r="J18" s="42"/>
      <c r="K18" s="134"/>
      <c r="L18" s="135"/>
      <c r="M18" s="136"/>
      <c r="N18" s="508"/>
    </row>
    <row r="19" spans="1:14" ht="39.6" x14ac:dyDescent="0.25">
      <c r="A19" s="24"/>
      <c r="B19" s="24"/>
      <c r="C19" s="509" t="s">
        <v>51</v>
      </c>
      <c r="D19" s="512" t="s">
        <v>52</v>
      </c>
      <c r="E19" s="513"/>
      <c r="F19" s="513"/>
      <c r="G19" s="765">
        <v>4300000</v>
      </c>
      <c r="H19" s="766">
        <f t="shared" si="0"/>
        <v>4300000</v>
      </c>
      <c r="I19" s="39" t="s">
        <v>1421</v>
      </c>
      <c r="J19" s="39"/>
      <c r="K19" s="134"/>
      <c r="L19" s="135"/>
      <c r="M19" s="136"/>
      <c r="N19" s="508"/>
    </row>
    <row r="20" spans="1:14" ht="13.8" x14ac:dyDescent="0.25">
      <c r="A20" s="494">
        <v>1</v>
      </c>
      <c r="B20" s="496" t="s">
        <v>54</v>
      </c>
      <c r="C20" s="509" t="s">
        <v>55</v>
      </c>
      <c r="D20" s="508" t="s">
        <v>56</v>
      </c>
      <c r="E20" s="516"/>
      <c r="F20" s="516"/>
      <c r="G20" s="767">
        <v>13000000</v>
      </c>
      <c r="H20" s="766">
        <f t="shared" si="0"/>
        <v>13000000</v>
      </c>
      <c r="I20" s="39"/>
      <c r="J20" s="39"/>
      <c r="K20" s="517" t="s">
        <v>86</v>
      </c>
      <c r="L20" s="518" t="s">
        <v>1422</v>
      </c>
      <c r="M20" s="519" t="s">
        <v>57</v>
      </c>
      <c r="N20" s="508"/>
    </row>
    <row r="21" spans="1:14" ht="13.8" hidden="1" x14ac:dyDescent="0.25">
      <c r="A21" s="494">
        <v>1</v>
      </c>
      <c r="B21" s="496" t="s">
        <v>54</v>
      </c>
      <c r="C21" s="509" t="s">
        <v>58</v>
      </c>
      <c r="D21" s="508" t="s">
        <v>59</v>
      </c>
      <c r="E21" s="142"/>
      <c r="F21" s="142"/>
      <c r="G21" s="384"/>
      <c r="H21" s="764">
        <f t="shared" si="0"/>
        <v>0</v>
      </c>
      <c r="I21" s="39"/>
      <c r="J21" s="39"/>
      <c r="K21" s="517"/>
      <c r="L21" s="518"/>
      <c r="M21" s="519" t="s">
        <v>57</v>
      </c>
      <c r="N21" s="508"/>
    </row>
    <row r="22" spans="1:14" ht="13.8" hidden="1" x14ac:dyDescent="0.25">
      <c r="A22" s="494">
        <v>1</v>
      </c>
      <c r="B22" s="496" t="s">
        <v>54</v>
      </c>
      <c r="C22" s="509" t="s">
        <v>60</v>
      </c>
      <c r="D22" s="508" t="s">
        <v>61</v>
      </c>
      <c r="E22" s="142"/>
      <c r="F22" s="142"/>
      <c r="G22" s="384"/>
      <c r="H22" s="764">
        <f t="shared" si="0"/>
        <v>0</v>
      </c>
      <c r="I22" s="39"/>
      <c r="J22" s="39"/>
      <c r="K22" s="517"/>
      <c r="L22" s="518"/>
      <c r="M22" s="519" t="s">
        <v>57</v>
      </c>
      <c r="N22" s="508"/>
    </row>
    <row r="23" spans="1:14" ht="13.8" hidden="1" x14ac:dyDescent="0.25">
      <c r="A23" s="494">
        <v>1</v>
      </c>
      <c r="B23" s="496" t="s">
        <v>54</v>
      </c>
      <c r="C23" s="509" t="s">
        <v>64</v>
      </c>
      <c r="D23" s="508" t="s">
        <v>65</v>
      </c>
      <c r="E23" s="142"/>
      <c r="F23" s="142"/>
      <c r="G23" s="384"/>
      <c r="H23" s="764">
        <f t="shared" si="0"/>
        <v>0</v>
      </c>
      <c r="I23" s="39"/>
      <c r="J23" s="39"/>
      <c r="K23" s="517"/>
      <c r="L23" s="518"/>
      <c r="M23" s="519" t="s">
        <v>57</v>
      </c>
      <c r="N23" s="508"/>
    </row>
    <row r="24" spans="1:14" ht="13.8" hidden="1" x14ac:dyDescent="0.25">
      <c r="A24" s="494">
        <v>1</v>
      </c>
      <c r="B24" s="496" t="s">
        <v>54</v>
      </c>
      <c r="C24" s="509" t="s">
        <v>66</v>
      </c>
      <c r="D24" s="508" t="s">
        <v>67</v>
      </c>
      <c r="E24" s="142"/>
      <c r="F24" s="142"/>
      <c r="G24" s="384"/>
      <c r="H24" s="764">
        <f t="shared" si="0"/>
        <v>0</v>
      </c>
      <c r="I24" s="39"/>
      <c r="J24" s="39"/>
      <c r="K24" s="517"/>
      <c r="L24" s="518"/>
      <c r="M24" s="519" t="s">
        <v>57</v>
      </c>
      <c r="N24" s="508"/>
    </row>
    <row r="25" spans="1:14" ht="13.8" x14ac:dyDescent="0.25">
      <c r="A25" s="494">
        <v>1</v>
      </c>
      <c r="B25" s="496" t="s">
        <v>68</v>
      </c>
      <c r="C25" s="509" t="s">
        <v>69</v>
      </c>
      <c r="D25" s="508" t="s">
        <v>70</v>
      </c>
      <c r="E25" s="142"/>
      <c r="F25" s="142"/>
      <c r="G25" s="767">
        <v>758000</v>
      </c>
      <c r="H25" s="766">
        <f t="shared" si="0"/>
        <v>758000</v>
      </c>
      <c r="I25" s="39"/>
      <c r="J25" s="39"/>
      <c r="K25" s="517"/>
      <c r="L25" s="518"/>
      <c r="M25" s="520"/>
      <c r="N25" s="508"/>
    </row>
    <row r="26" spans="1:14" ht="13.8" x14ac:dyDescent="0.25">
      <c r="A26" s="494">
        <v>1</v>
      </c>
      <c r="B26" s="496" t="s">
        <v>68</v>
      </c>
      <c r="C26" s="509" t="s">
        <v>71</v>
      </c>
      <c r="D26" s="508" t="s">
        <v>72</v>
      </c>
      <c r="E26" s="142"/>
      <c r="F26" s="142"/>
      <c r="G26" s="767">
        <v>8198012</v>
      </c>
      <c r="H26" s="766">
        <f t="shared" si="0"/>
        <v>8198012</v>
      </c>
      <c r="I26" s="39"/>
      <c r="J26" s="39"/>
      <c r="K26" s="517"/>
      <c r="L26" s="518"/>
      <c r="M26" s="520"/>
      <c r="N26" s="508"/>
    </row>
    <row r="27" spans="1:14" ht="13.8" hidden="1" x14ac:dyDescent="0.25">
      <c r="A27" s="494">
        <v>1</v>
      </c>
      <c r="B27" s="496" t="s">
        <v>68</v>
      </c>
      <c r="C27" s="509" t="s">
        <v>73</v>
      </c>
      <c r="D27" s="508" t="s">
        <v>74</v>
      </c>
      <c r="E27" s="142"/>
      <c r="F27" s="142"/>
      <c r="G27" s="384"/>
      <c r="H27" s="764">
        <f t="shared" si="0"/>
        <v>0</v>
      </c>
      <c r="I27" s="39"/>
      <c r="J27" s="39"/>
      <c r="K27" s="517"/>
      <c r="L27" s="518"/>
      <c r="M27" s="520"/>
      <c r="N27" s="508"/>
    </row>
    <row r="28" spans="1:14" ht="26.4" x14ac:dyDescent="0.25">
      <c r="A28" s="494">
        <v>1</v>
      </c>
      <c r="B28" s="496" t="s">
        <v>68</v>
      </c>
      <c r="C28" s="509" t="s">
        <v>75</v>
      </c>
      <c r="D28" s="508" t="s">
        <v>76</v>
      </c>
      <c r="E28" s="142"/>
      <c r="F28" s="142"/>
      <c r="G28" s="767">
        <v>7800000</v>
      </c>
      <c r="H28" s="766">
        <f t="shared" si="0"/>
        <v>7800000</v>
      </c>
      <c r="I28" s="39"/>
      <c r="J28" s="39"/>
      <c r="K28" s="517"/>
      <c r="L28" s="518"/>
      <c r="M28" s="520" t="s">
        <v>1423</v>
      </c>
      <c r="N28" s="508" t="s">
        <v>1424</v>
      </c>
    </row>
    <row r="29" spans="1:14" ht="13.8" x14ac:dyDescent="0.25">
      <c r="A29" s="494">
        <v>1</v>
      </c>
      <c r="B29" s="496" t="s">
        <v>68</v>
      </c>
      <c r="C29" s="509" t="s">
        <v>79</v>
      </c>
      <c r="D29" s="508" t="s">
        <v>80</v>
      </c>
      <c r="E29" s="142"/>
      <c r="F29" s="142"/>
      <c r="G29" s="767">
        <v>6200000</v>
      </c>
      <c r="H29" s="766">
        <f t="shared" si="0"/>
        <v>6200000</v>
      </c>
      <c r="I29" s="39"/>
      <c r="J29" s="39"/>
      <c r="K29" s="517"/>
      <c r="L29" s="518"/>
      <c r="M29" s="520"/>
      <c r="N29" s="508"/>
    </row>
    <row r="30" spans="1:14" ht="13.8" x14ac:dyDescent="0.25">
      <c r="A30" s="494">
        <v>1</v>
      </c>
      <c r="B30" s="496" t="s">
        <v>83</v>
      </c>
      <c r="C30" s="509" t="s">
        <v>84</v>
      </c>
      <c r="D30" s="521" t="s">
        <v>85</v>
      </c>
      <c r="E30" s="145"/>
      <c r="F30" s="145"/>
      <c r="G30" s="767">
        <v>100000</v>
      </c>
      <c r="H30" s="766">
        <f t="shared" si="0"/>
        <v>100000</v>
      </c>
      <c r="I30" s="52"/>
      <c r="J30" s="52"/>
      <c r="K30" s="517"/>
      <c r="L30" s="518"/>
      <c r="M30" s="519"/>
      <c r="N30" s="508"/>
    </row>
    <row r="31" spans="1:14" ht="13.8" x14ac:dyDescent="0.25">
      <c r="A31" s="494">
        <v>1</v>
      </c>
      <c r="B31" s="496" t="s">
        <v>83</v>
      </c>
      <c r="C31" s="509" t="s">
        <v>90</v>
      </c>
      <c r="D31" s="521" t="s">
        <v>91</v>
      </c>
      <c r="E31" s="145"/>
      <c r="F31" s="145"/>
      <c r="G31" s="767">
        <v>27000000</v>
      </c>
      <c r="H31" s="766">
        <f t="shared" si="0"/>
        <v>27000000</v>
      </c>
      <c r="I31" s="52"/>
      <c r="J31" s="52"/>
      <c r="K31" s="517" t="s">
        <v>86</v>
      </c>
      <c r="L31" s="518" t="s">
        <v>1425</v>
      </c>
      <c r="M31" s="520"/>
      <c r="N31" s="508"/>
    </row>
    <row r="32" spans="1:14" ht="13.8" x14ac:dyDescent="0.25">
      <c r="A32" s="494">
        <v>1</v>
      </c>
      <c r="B32" s="496" t="s">
        <v>83</v>
      </c>
      <c r="C32" s="509" t="s">
        <v>93</v>
      </c>
      <c r="D32" s="521" t="s">
        <v>94</v>
      </c>
      <c r="E32" s="145"/>
      <c r="F32" s="145"/>
      <c r="G32" s="767">
        <v>150000</v>
      </c>
      <c r="H32" s="766">
        <f t="shared" si="0"/>
        <v>150000</v>
      </c>
      <c r="I32" s="52"/>
      <c r="J32" s="52"/>
      <c r="K32" s="517"/>
      <c r="L32" s="518"/>
      <c r="M32" s="520"/>
      <c r="N32" s="508"/>
    </row>
    <row r="33" spans="1:14" ht="13.8" hidden="1" x14ac:dyDescent="0.25">
      <c r="A33" s="494">
        <v>1</v>
      </c>
      <c r="B33" s="496" t="s">
        <v>83</v>
      </c>
      <c r="C33" s="509" t="s">
        <v>96</v>
      </c>
      <c r="D33" s="521" t="s">
        <v>97</v>
      </c>
      <c r="E33" s="145"/>
      <c r="F33" s="145"/>
      <c r="G33" s="384"/>
      <c r="H33" s="764">
        <f t="shared" si="0"/>
        <v>0</v>
      </c>
      <c r="I33" s="522"/>
      <c r="J33" s="522"/>
      <c r="K33" s="517"/>
      <c r="L33" s="518"/>
      <c r="M33" s="520"/>
      <c r="N33" s="508"/>
    </row>
    <row r="34" spans="1:14" ht="13.8" hidden="1" x14ac:dyDescent="0.25">
      <c r="A34" s="494">
        <v>1</v>
      </c>
      <c r="B34" s="496" t="s">
        <v>83</v>
      </c>
      <c r="C34" s="509" t="s">
        <v>98</v>
      </c>
      <c r="D34" s="521" t="s">
        <v>99</v>
      </c>
      <c r="E34" s="145"/>
      <c r="F34" s="145"/>
      <c r="G34" s="384"/>
      <c r="H34" s="764">
        <f t="shared" si="0"/>
        <v>0</v>
      </c>
      <c r="I34" s="522"/>
      <c r="J34" s="522"/>
      <c r="K34" s="517"/>
      <c r="L34" s="518"/>
      <c r="M34" s="520"/>
      <c r="N34" s="508"/>
    </row>
    <row r="35" spans="1:14" ht="26.4" x14ac:dyDescent="0.25">
      <c r="A35" s="494">
        <v>1</v>
      </c>
      <c r="B35" s="496" t="s">
        <v>83</v>
      </c>
      <c r="C35" s="509" t="s">
        <v>100</v>
      </c>
      <c r="D35" s="523" t="s">
        <v>101</v>
      </c>
      <c r="E35" s="145"/>
      <c r="F35" s="145"/>
      <c r="G35" s="767">
        <v>2000000</v>
      </c>
      <c r="H35" s="766">
        <f t="shared" si="0"/>
        <v>2000000</v>
      </c>
      <c r="I35" s="522"/>
      <c r="J35" s="522"/>
      <c r="K35" s="517"/>
      <c r="L35" s="518"/>
      <c r="M35" s="520"/>
      <c r="N35" s="508"/>
    </row>
    <row r="36" spans="1:14" ht="26.4" x14ac:dyDescent="0.25">
      <c r="A36" s="494">
        <v>1</v>
      </c>
      <c r="B36" s="496" t="s">
        <v>83</v>
      </c>
      <c r="C36" s="509" t="s">
        <v>104</v>
      </c>
      <c r="D36" s="523" t="s">
        <v>105</v>
      </c>
      <c r="E36" s="145"/>
      <c r="F36" s="145"/>
      <c r="G36" s="767">
        <v>3852028</v>
      </c>
      <c r="H36" s="766">
        <f t="shared" si="0"/>
        <v>3852028</v>
      </c>
      <c r="I36" s="52"/>
      <c r="J36" s="52"/>
      <c r="K36" s="517"/>
      <c r="L36" s="518"/>
      <c r="M36" s="520" t="s">
        <v>86</v>
      </c>
      <c r="N36" s="508" t="s">
        <v>1426</v>
      </c>
    </row>
    <row r="37" spans="1:14" ht="13.8" hidden="1" x14ac:dyDescent="0.25">
      <c r="A37" s="494">
        <v>1</v>
      </c>
      <c r="B37" s="496" t="s">
        <v>109</v>
      </c>
      <c r="C37" s="509" t="s">
        <v>110</v>
      </c>
      <c r="D37" s="521" t="s">
        <v>111</v>
      </c>
      <c r="E37" s="145"/>
      <c r="F37" s="145"/>
      <c r="G37" s="389"/>
      <c r="H37" s="764">
        <f t="shared" si="0"/>
        <v>0</v>
      </c>
      <c r="I37" s="522"/>
      <c r="J37" s="522"/>
      <c r="K37" s="517"/>
      <c r="L37" s="518"/>
      <c r="M37" s="520"/>
      <c r="N37" s="508"/>
    </row>
    <row r="38" spans="1:14" ht="13.8" hidden="1" x14ac:dyDescent="0.25">
      <c r="A38" s="494">
        <v>1</v>
      </c>
      <c r="B38" s="496" t="s">
        <v>109</v>
      </c>
      <c r="C38" s="509" t="s">
        <v>112</v>
      </c>
      <c r="D38" s="521" t="s">
        <v>113</v>
      </c>
      <c r="E38" s="145"/>
      <c r="F38" s="145"/>
      <c r="G38" s="389"/>
      <c r="H38" s="764">
        <f t="shared" si="0"/>
        <v>0</v>
      </c>
      <c r="I38" s="522"/>
      <c r="J38" s="522"/>
      <c r="K38" s="517"/>
      <c r="L38" s="518"/>
      <c r="M38" s="520"/>
      <c r="N38" s="508"/>
    </row>
    <row r="39" spans="1:14" ht="13.8" hidden="1" x14ac:dyDescent="0.25">
      <c r="A39" s="494">
        <v>1</v>
      </c>
      <c r="B39" s="496" t="s">
        <v>109</v>
      </c>
      <c r="C39" s="509" t="s">
        <v>114</v>
      </c>
      <c r="D39" s="521" t="s">
        <v>115</v>
      </c>
      <c r="E39" s="145"/>
      <c r="F39" s="145"/>
      <c r="G39" s="384"/>
      <c r="H39" s="764">
        <f t="shared" si="0"/>
        <v>0</v>
      </c>
      <c r="I39" s="522"/>
      <c r="J39" s="522"/>
      <c r="K39" s="517"/>
      <c r="L39" s="518"/>
      <c r="M39" s="519"/>
      <c r="N39" s="508"/>
    </row>
    <row r="40" spans="1:14" ht="13.8" hidden="1" x14ac:dyDescent="0.25">
      <c r="A40" s="494">
        <v>1</v>
      </c>
      <c r="B40" s="496" t="s">
        <v>109</v>
      </c>
      <c r="C40" s="509" t="s">
        <v>116</v>
      </c>
      <c r="D40" s="521" t="s">
        <v>117</v>
      </c>
      <c r="E40" s="145"/>
      <c r="F40" s="145"/>
      <c r="G40" s="384"/>
      <c r="H40" s="764">
        <f t="shared" si="0"/>
        <v>0</v>
      </c>
      <c r="I40" s="522"/>
      <c r="J40" s="522"/>
      <c r="K40" s="147"/>
      <c r="L40" s="148"/>
      <c r="M40" s="519"/>
      <c r="N40" s="508"/>
    </row>
    <row r="41" spans="1:14" ht="13.8" hidden="1" x14ac:dyDescent="0.25">
      <c r="A41" s="494">
        <v>1</v>
      </c>
      <c r="B41" s="496" t="s">
        <v>109</v>
      </c>
      <c r="C41" s="509" t="s">
        <v>120</v>
      </c>
      <c r="D41" s="521" t="s">
        <v>121</v>
      </c>
      <c r="E41" s="145"/>
      <c r="F41" s="145"/>
      <c r="G41" s="384"/>
      <c r="H41" s="764">
        <f t="shared" si="0"/>
        <v>0</v>
      </c>
      <c r="I41" s="52"/>
      <c r="J41" s="52"/>
      <c r="K41" s="517"/>
      <c r="L41" s="518"/>
      <c r="M41" s="520"/>
      <c r="N41" s="508"/>
    </row>
    <row r="42" spans="1:14" ht="51" customHeight="1" x14ac:dyDescent="0.25">
      <c r="A42" s="494">
        <v>1</v>
      </c>
      <c r="B42" s="496" t="s">
        <v>109</v>
      </c>
      <c r="C42" s="509" t="s">
        <v>126</v>
      </c>
      <c r="D42" s="521" t="s">
        <v>127</v>
      </c>
      <c r="E42" s="145"/>
      <c r="F42" s="145"/>
      <c r="G42" s="767">
        <v>133648525</v>
      </c>
      <c r="H42" s="766">
        <f t="shared" si="0"/>
        <v>133648525</v>
      </c>
      <c r="I42" s="144" t="s">
        <v>1427</v>
      </c>
      <c r="J42" s="144"/>
      <c r="K42" s="149"/>
      <c r="L42" s="458"/>
      <c r="M42" s="158" t="s">
        <v>1428</v>
      </c>
      <c r="N42" s="531" t="s">
        <v>1429</v>
      </c>
    </row>
    <row r="43" spans="1:14" ht="171.6" x14ac:dyDescent="0.25">
      <c r="A43" s="494">
        <v>1</v>
      </c>
      <c r="B43" s="496" t="s">
        <v>109</v>
      </c>
      <c r="C43" s="509" t="s">
        <v>133</v>
      </c>
      <c r="D43" s="521" t="s">
        <v>134</v>
      </c>
      <c r="E43" s="145"/>
      <c r="F43" s="145"/>
      <c r="G43" s="767">
        <f>113446000+70000000</f>
        <v>183446000</v>
      </c>
      <c r="H43" s="766">
        <f t="shared" si="0"/>
        <v>183446000</v>
      </c>
      <c r="I43" s="329" t="s">
        <v>1430</v>
      </c>
      <c r="J43" s="329"/>
      <c r="K43" s="517" t="s">
        <v>86</v>
      </c>
      <c r="L43" s="526" t="s">
        <v>1431</v>
      </c>
      <c r="M43" s="519" t="s">
        <v>1432</v>
      </c>
      <c r="N43" s="531" t="s">
        <v>1433</v>
      </c>
    </row>
    <row r="44" spans="1:14" ht="13.8" x14ac:dyDescent="0.25">
      <c r="A44" s="494">
        <v>1</v>
      </c>
      <c r="B44" s="496" t="s">
        <v>139</v>
      </c>
      <c r="C44" s="524" t="s">
        <v>140</v>
      </c>
      <c r="D44" s="523" t="s">
        <v>141</v>
      </c>
      <c r="E44" s="152"/>
      <c r="F44" s="152"/>
      <c r="G44" s="765">
        <v>100000</v>
      </c>
      <c r="H44" s="766">
        <f t="shared" si="0"/>
        <v>100000</v>
      </c>
      <c r="I44" s="62"/>
      <c r="J44" s="62"/>
      <c r="K44" s="517"/>
      <c r="L44" s="518"/>
      <c r="M44" s="519"/>
      <c r="N44" s="508"/>
    </row>
    <row r="45" spans="1:14" ht="13.8" x14ac:dyDescent="0.25">
      <c r="A45" s="494">
        <v>1</v>
      </c>
      <c r="B45" s="496" t="s">
        <v>139</v>
      </c>
      <c r="C45" s="524" t="s">
        <v>142</v>
      </c>
      <c r="D45" s="523" t="s">
        <v>143</v>
      </c>
      <c r="E45" s="152"/>
      <c r="F45" s="152"/>
      <c r="G45" s="765">
        <v>1400000</v>
      </c>
      <c r="H45" s="766">
        <f t="shared" si="0"/>
        <v>1400000</v>
      </c>
      <c r="I45" s="39"/>
      <c r="J45" s="39"/>
      <c r="K45" s="517"/>
      <c r="L45" s="518"/>
      <c r="M45" s="519"/>
      <c r="N45" s="508"/>
    </row>
    <row r="46" spans="1:14" ht="13.8" x14ac:dyDescent="0.25">
      <c r="A46" s="494">
        <v>1</v>
      </c>
      <c r="B46" s="496" t="s">
        <v>139</v>
      </c>
      <c r="C46" s="524" t="s">
        <v>144</v>
      </c>
      <c r="D46" s="523" t="s">
        <v>145</v>
      </c>
      <c r="E46" s="152"/>
      <c r="F46" s="152"/>
      <c r="G46" s="765">
        <v>2000000</v>
      </c>
      <c r="H46" s="766">
        <f t="shared" si="0"/>
        <v>2000000</v>
      </c>
      <c r="I46" s="62"/>
      <c r="J46" s="62"/>
      <c r="K46" s="517"/>
      <c r="L46" s="518"/>
      <c r="M46" s="520"/>
      <c r="N46" s="508"/>
    </row>
    <row r="47" spans="1:14" ht="13.8" x14ac:dyDescent="0.25">
      <c r="A47" s="494">
        <v>1</v>
      </c>
      <c r="B47" s="496" t="s">
        <v>139</v>
      </c>
      <c r="C47" s="524" t="s">
        <v>146</v>
      </c>
      <c r="D47" s="523" t="s">
        <v>147</v>
      </c>
      <c r="E47" s="152"/>
      <c r="F47" s="152"/>
      <c r="G47" s="765">
        <v>400000</v>
      </c>
      <c r="H47" s="766">
        <f t="shared" si="0"/>
        <v>400000</v>
      </c>
      <c r="I47" s="62"/>
      <c r="J47" s="62"/>
      <c r="K47" s="517"/>
      <c r="L47" s="518"/>
      <c r="M47" s="519"/>
      <c r="N47" s="508"/>
    </row>
    <row r="48" spans="1:14" ht="13.8" x14ac:dyDescent="0.25">
      <c r="A48" s="494">
        <v>1</v>
      </c>
      <c r="B48" s="496" t="s">
        <v>148</v>
      </c>
      <c r="C48" s="524" t="s">
        <v>149</v>
      </c>
      <c r="D48" s="523" t="s">
        <v>150</v>
      </c>
      <c r="E48" s="152"/>
      <c r="F48" s="152"/>
      <c r="G48" s="765">
        <v>4600000</v>
      </c>
      <c r="H48" s="766">
        <f t="shared" si="0"/>
        <v>4600000</v>
      </c>
      <c r="I48" s="52"/>
      <c r="J48" s="52"/>
      <c r="K48" s="517"/>
      <c r="L48" s="518"/>
      <c r="M48" s="519" t="s">
        <v>129</v>
      </c>
      <c r="N48" s="508" t="s">
        <v>1434</v>
      </c>
    </row>
    <row r="49" spans="1:14" ht="13.8" hidden="1" x14ac:dyDescent="0.25">
      <c r="A49" s="494">
        <v>1</v>
      </c>
      <c r="B49" s="496" t="s">
        <v>148</v>
      </c>
      <c r="C49" s="509" t="s">
        <v>153</v>
      </c>
      <c r="D49" s="521" t="s">
        <v>154</v>
      </c>
      <c r="E49" s="145"/>
      <c r="F49" s="145"/>
      <c r="G49" s="389"/>
      <c r="H49" s="764">
        <f t="shared" si="0"/>
        <v>0</v>
      </c>
      <c r="I49" s="522"/>
      <c r="J49" s="522"/>
      <c r="K49" s="517"/>
      <c r="L49" s="518"/>
      <c r="M49" s="520"/>
      <c r="N49" s="508"/>
    </row>
    <row r="50" spans="1:14" ht="13.8" hidden="1" x14ac:dyDescent="0.25">
      <c r="A50" s="494">
        <v>1</v>
      </c>
      <c r="B50" s="496" t="s">
        <v>148</v>
      </c>
      <c r="C50" s="509" t="s">
        <v>155</v>
      </c>
      <c r="D50" s="521" t="s">
        <v>156</v>
      </c>
      <c r="E50" s="145"/>
      <c r="F50" s="145"/>
      <c r="G50" s="389"/>
      <c r="H50" s="764">
        <f t="shared" si="0"/>
        <v>0</v>
      </c>
      <c r="I50" s="522"/>
      <c r="J50" s="522"/>
      <c r="K50" s="517"/>
      <c r="L50" s="518"/>
      <c r="M50" s="520"/>
      <c r="N50" s="508"/>
    </row>
    <row r="51" spans="1:14" ht="13.8" hidden="1" x14ac:dyDescent="0.25">
      <c r="A51" s="494">
        <v>1</v>
      </c>
      <c r="B51" s="496" t="s">
        <v>157</v>
      </c>
      <c r="C51" s="509" t="s">
        <v>158</v>
      </c>
      <c r="D51" s="521" t="s">
        <v>159</v>
      </c>
      <c r="E51" s="145"/>
      <c r="F51" s="145"/>
      <c r="G51" s="384"/>
      <c r="H51" s="764">
        <f t="shared" si="0"/>
        <v>0</v>
      </c>
      <c r="I51" s="522"/>
      <c r="J51" s="522"/>
      <c r="K51" s="517"/>
      <c r="L51" s="518"/>
      <c r="M51" s="519"/>
      <c r="N51" s="508"/>
    </row>
    <row r="52" spans="1:14" ht="79.2" x14ac:dyDescent="0.25">
      <c r="B52" s="496"/>
      <c r="C52" s="509" t="s">
        <v>162</v>
      </c>
      <c r="D52" s="521" t="s">
        <v>163</v>
      </c>
      <c r="E52" s="145"/>
      <c r="F52" s="145"/>
      <c r="G52" s="767">
        <v>100000</v>
      </c>
      <c r="H52" s="766">
        <f t="shared" si="0"/>
        <v>100000</v>
      </c>
      <c r="I52" s="589"/>
      <c r="J52" s="589"/>
      <c r="K52" s="517" t="s">
        <v>129</v>
      </c>
      <c r="L52" s="526" t="s">
        <v>1435</v>
      </c>
      <c r="M52" s="519"/>
      <c r="N52" s="508"/>
    </row>
    <row r="53" spans="1:14" ht="13.8" hidden="1" x14ac:dyDescent="0.25">
      <c r="A53" s="494">
        <v>1</v>
      </c>
      <c r="B53" s="496" t="s">
        <v>157</v>
      </c>
      <c r="C53" s="509" t="s">
        <v>164</v>
      </c>
      <c r="D53" s="521" t="s">
        <v>165</v>
      </c>
      <c r="E53" s="145"/>
      <c r="F53" s="145"/>
      <c r="G53" s="384"/>
      <c r="H53" s="764">
        <f t="shared" si="0"/>
        <v>0</v>
      </c>
      <c r="I53" s="52"/>
      <c r="J53" s="52"/>
      <c r="K53" s="517"/>
      <c r="L53" s="518"/>
      <c r="M53" s="520"/>
      <c r="N53" s="508"/>
    </row>
    <row r="54" spans="1:14" ht="13.8" x14ac:dyDescent="0.25">
      <c r="A54" s="494">
        <v>1</v>
      </c>
      <c r="B54" s="496" t="s">
        <v>166</v>
      </c>
      <c r="C54" s="509" t="s">
        <v>167</v>
      </c>
      <c r="D54" s="523" t="s">
        <v>168</v>
      </c>
      <c r="E54" s="145"/>
      <c r="F54" s="145"/>
      <c r="G54" s="767">
        <v>2626886</v>
      </c>
      <c r="H54" s="766">
        <f t="shared" si="0"/>
        <v>2626886</v>
      </c>
      <c r="I54" s="52"/>
      <c r="J54" s="52"/>
      <c r="K54" s="517"/>
      <c r="L54" s="526"/>
      <c r="M54" s="520" t="s">
        <v>794</v>
      </c>
      <c r="N54" s="508" t="s">
        <v>1436</v>
      </c>
    </row>
    <row r="55" spans="1:14" ht="13.8" hidden="1" x14ac:dyDescent="0.25">
      <c r="A55" s="494">
        <v>1</v>
      </c>
      <c r="B55" s="496" t="s">
        <v>54</v>
      </c>
      <c r="C55" s="509" t="s">
        <v>172</v>
      </c>
      <c r="D55" s="523" t="s">
        <v>173</v>
      </c>
      <c r="E55" s="145"/>
      <c r="F55" s="145"/>
      <c r="G55" s="384"/>
      <c r="H55" s="764">
        <f t="shared" si="0"/>
        <v>0</v>
      </c>
      <c r="I55" s="522"/>
      <c r="J55" s="522"/>
      <c r="K55" s="517"/>
      <c r="L55" s="518"/>
      <c r="M55" s="520"/>
      <c r="N55" s="508"/>
    </row>
    <row r="56" spans="1:14" ht="13.8" hidden="1" x14ac:dyDescent="0.25">
      <c r="A56" s="494">
        <v>1</v>
      </c>
      <c r="B56" s="496" t="s">
        <v>54</v>
      </c>
      <c r="C56" s="509" t="s">
        <v>174</v>
      </c>
      <c r="D56" s="523" t="s">
        <v>175</v>
      </c>
      <c r="E56" s="145"/>
      <c r="F56" s="145"/>
      <c r="G56" s="384"/>
      <c r="H56" s="764">
        <f t="shared" si="0"/>
        <v>0</v>
      </c>
      <c r="I56" s="522"/>
      <c r="J56" s="522"/>
      <c r="K56" s="517"/>
      <c r="L56" s="518"/>
      <c r="M56" s="520"/>
      <c r="N56" s="508"/>
    </row>
    <row r="57" spans="1:14" ht="26.4" hidden="1" x14ac:dyDescent="0.25">
      <c r="A57" s="494">
        <v>1</v>
      </c>
      <c r="B57" s="496" t="s">
        <v>166</v>
      </c>
      <c r="C57" s="509" t="s">
        <v>176</v>
      </c>
      <c r="D57" s="523" t="s">
        <v>177</v>
      </c>
      <c r="E57" s="145"/>
      <c r="F57" s="145"/>
      <c r="G57" s="384"/>
      <c r="H57" s="764">
        <f t="shared" si="0"/>
        <v>0</v>
      </c>
      <c r="I57" s="522"/>
      <c r="J57" s="522"/>
      <c r="K57" s="517"/>
      <c r="L57" s="518"/>
      <c r="M57" s="520"/>
      <c r="N57" s="508"/>
    </row>
    <row r="58" spans="1:14" ht="13.8" x14ac:dyDescent="0.25">
      <c r="A58" s="494">
        <v>1</v>
      </c>
      <c r="B58" s="496" t="s">
        <v>166</v>
      </c>
      <c r="C58" s="509" t="s">
        <v>180</v>
      </c>
      <c r="D58" s="523" t="s">
        <v>181</v>
      </c>
      <c r="E58" s="145"/>
      <c r="F58" s="145"/>
      <c r="G58" s="767">
        <v>300000</v>
      </c>
      <c r="H58" s="766">
        <f t="shared" si="0"/>
        <v>300000</v>
      </c>
      <c r="I58" s="522"/>
      <c r="J58" s="522"/>
      <c r="K58" s="517"/>
      <c r="L58" s="518"/>
      <c r="M58" s="520" t="s">
        <v>1437</v>
      </c>
      <c r="N58" s="508" t="s">
        <v>1438</v>
      </c>
    </row>
    <row r="59" spans="1:14" ht="26.4" x14ac:dyDescent="0.25">
      <c r="A59" s="494">
        <v>1</v>
      </c>
      <c r="B59" s="496" t="s">
        <v>166</v>
      </c>
      <c r="C59" s="509" t="s">
        <v>184</v>
      </c>
      <c r="D59" s="523" t="s">
        <v>185</v>
      </c>
      <c r="E59" s="145"/>
      <c r="F59" s="145"/>
      <c r="G59" s="767">
        <v>6000000</v>
      </c>
      <c r="H59" s="766">
        <f t="shared" si="0"/>
        <v>6000000</v>
      </c>
      <c r="I59" s="52"/>
      <c r="J59" s="52"/>
      <c r="K59" s="517"/>
      <c r="L59" s="518"/>
      <c r="M59" s="520" t="s">
        <v>129</v>
      </c>
      <c r="N59" s="508" t="s">
        <v>1439</v>
      </c>
    </row>
    <row r="60" spans="1:14" ht="26.4" x14ac:dyDescent="0.25">
      <c r="A60" s="494">
        <v>1</v>
      </c>
      <c r="B60" s="496" t="s">
        <v>166</v>
      </c>
      <c r="C60" s="509" t="s">
        <v>186</v>
      </c>
      <c r="D60" s="523" t="s">
        <v>187</v>
      </c>
      <c r="E60" s="145"/>
      <c r="F60" s="145"/>
      <c r="G60" s="767">
        <v>1000000</v>
      </c>
      <c r="H60" s="766">
        <f t="shared" si="0"/>
        <v>1000000</v>
      </c>
      <c r="I60" s="52"/>
      <c r="J60" s="52"/>
      <c r="K60" s="517"/>
      <c r="L60" s="518"/>
      <c r="M60" s="520"/>
      <c r="N60" s="508"/>
    </row>
    <row r="61" spans="1:14" ht="26.4" hidden="1" x14ac:dyDescent="0.25">
      <c r="A61" s="494">
        <v>1</v>
      </c>
      <c r="B61" s="496" t="s">
        <v>166</v>
      </c>
      <c r="C61" s="509" t="s">
        <v>190</v>
      </c>
      <c r="D61" s="523" t="s">
        <v>798</v>
      </c>
      <c r="E61" s="145"/>
      <c r="F61" s="145"/>
      <c r="G61" s="384"/>
      <c r="H61" s="764">
        <f t="shared" si="0"/>
        <v>0</v>
      </c>
      <c r="I61" s="52"/>
      <c r="J61" s="52"/>
      <c r="K61" s="517"/>
      <c r="L61" s="518"/>
      <c r="M61" s="520"/>
      <c r="N61" s="508"/>
    </row>
    <row r="62" spans="1:14" ht="13.8" hidden="1" x14ac:dyDescent="0.25">
      <c r="A62" s="494">
        <v>1</v>
      </c>
      <c r="B62" s="496" t="s">
        <v>166</v>
      </c>
      <c r="C62" s="509" t="s">
        <v>194</v>
      </c>
      <c r="D62" s="521" t="s">
        <v>195</v>
      </c>
      <c r="E62" s="145"/>
      <c r="F62" s="145"/>
      <c r="G62" s="384"/>
      <c r="H62" s="764">
        <f t="shared" si="0"/>
        <v>0</v>
      </c>
      <c r="I62" s="522"/>
      <c r="J62" s="522"/>
      <c r="K62" s="517"/>
      <c r="L62" s="518"/>
      <c r="M62" s="520"/>
      <c r="N62" s="508"/>
    </row>
    <row r="63" spans="1:14" ht="13.8" hidden="1" x14ac:dyDescent="0.25">
      <c r="A63" s="494">
        <v>1</v>
      </c>
      <c r="B63" s="496" t="s">
        <v>198</v>
      </c>
      <c r="C63" s="509" t="s">
        <v>199</v>
      </c>
      <c r="D63" s="521" t="s">
        <v>200</v>
      </c>
      <c r="E63" s="145"/>
      <c r="F63" s="145"/>
      <c r="G63" s="389"/>
      <c r="H63" s="764">
        <f t="shared" si="0"/>
        <v>0</v>
      </c>
      <c r="I63" s="522"/>
      <c r="J63" s="522"/>
      <c r="K63" s="517"/>
      <c r="L63" s="518"/>
      <c r="M63" s="520"/>
      <c r="N63" s="508"/>
    </row>
    <row r="64" spans="1:14" ht="13.8" hidden="1" x14ac:dyDescent="0.25">
      <c r="A64" s="494">
        <v>1</v>
      </c>
      <c r="B64" s="496" t="s">
        <v>198</v>
      </c>
      <c r="C64" s="509" t="s">
        <v>201</v>
      </c>
      <c r="D64" s="521" t="s">
        <v>202</v>
      </c>
      <c r="E64" s="145"/>
      <c r="F64" s="145"/>
      <c r="G64" s="384"/>
      <c r="H64" s="764">
        <f t="shared" si="0"/>
        <v>0</v>
      </c>
      <c r="I64" s="522"/>
      <c r="J64" s="522"/>
      <c r="K64" s="517"/>
      <c r="L64" s="518"/>
      <c r="M64" s="520"/>
      <c r="N64" s="508"/>
    </row>
    <row r="65" spans="1:14" ht="13.8" hidden="1" x14ac:dyDescent="0.25">
      <c r="A65" s="494">
        <v>1</v>
      </c>
      <c r="B65" s="496" t="s">
        <v>198</v>
      </c>
      <c r="C65" s="509" t="s">
        <v>203</v>
      </c>
      <c r="D65" s="521" t="s">
        <v>204</v>
      </c>
      <c r="E65" s="145"/>
      <c r="F65" s="145"/>
      <c r="G65" s="384"/>
      <c r="H65" s="764">
        <f t="shared" si="0"/>
        <v>0</v>
      </c>
      <c r="I65" s="522"/>
      <c r="J65" s="522"/>
      <c r="K65" s="517"/>
      <c r="L65" s="518"/>
      <c r="M65" s="520"/>
      <c r="N65" s="508"/>
    </row>
    <row r="66" spans="1:14" ht="13.8" x14ac:dyDescent="0.25">
      <c r="A66" s="494">
        <v>1</v>
      </c>
      <c r="B66" s="496" t="s">
        <v>198</v>
      </c>
      <c r="C66" s="509" t="s">
        <v>205</v>
      </c>
      <c r="D66" s="521" t="s">
        <v>206</v>
      </c>
      <c r="E66" s="145"/>
      <c r="F66" s="145"/>
      <c r="G66" s="767">
        <v>80000</v>
      </c>
      <c r="H66" s="766">
        <f t="shared" si="0"/>
        <v>80000</v>
      </c>
      <c r="I66" s="52"/>
      <c r="J66" s="52"/>
      <c r="K66" s="517"/>
      <c r="L66" s="518"/>
      <c r="M66" s="520"/>
      <c r="N66" s="508"/>
    </row>
    <row r="67" spans="1:14" ht="13.8" hidden="1" x14ac:dyDescent="0.25">
      <c r="A67" s="494">
        <v>1</v>
      </c>
      <c r="B67" s="496" t="s">
        <v>207</v>
      </c>
      <c r="C67" s="509" t="s">
        <v>208</v>
      </c>
      <c r="D67" s="521" t="s">
        <v>209</v>
      </c>
      <c r="E67" s="145"/>
      <c r="F67" s="145"/>
      <c r="G67" s="389"/>
      <c r="H67" s="764">
        <f t="shared" si="0"/>
        <v>0</v>
      </c>
      <c r="I67" s="522"/>
      <c r="J67" s="522"/>
      <c r="K67" s="517"/>
      <c r="L67" s="518"/>
      <c r="M67" s="520"/>
      <c r="N67" s="508"/>
    </row>
    <row r="68" spans="1:14" ht="13.8" hidden="1" x14ac:dyDescent="0.25">
      <c r="A68" s="494">
        <v>1</v>
      </c>
      <c r="B68" s="496" t="s">
        <v>207</v>
      </c>
      <c r="C68" s="509" t="s">
        <v>210</v>
      </c>
      <c r="D68" s="521" t="s">
        <v>211</v>
      </c>
      <c r="E68" s="145"/>
      <c r="F68" s="145"/>
      <c r="G68" s="389"/>
      <c r="H68" s="764">
        <f t="shared" si="0"/>
        <v>0</v>
      </c>
      <c r="I68" s="522"/>
      <c r="J68" s="522"/>
      <c r="K68" s="517"/>
      <c r="L68" s="518"/>
      <c r="M68" s="520"/>
      <c r="N68" s="508"/>
    </row>
    <row r="69" spans="1:14" ht="13.8" hidden="1" x14ac:dyDescent="0.25">
      <c r="A69" s="494">
        <v>1</v>
      </c>
      <c r="B69" s="496" t="s">
        <v>207</v>
      </c>
      <c r="C69" s="509" t="s">
        <v>212</v>
      </c>
      <c r="D69" s="521" t="s">
        <v>213</v>
      </c>
      <c r="E69" s="145"/>
      <c r="F69" s="145"/>
      <c r="G69" s="389"/>
      <c r="H69" s="764">
        <f t="shared" si="0"/>
        <v>0</v>
      </c>
      <c r="I69" s="522"/>
      <c r="J69" s="522"/>
      <c r="K69" s="517"/>
      <c r="L69" s="518"/>
      <c r="M69" s="520"/>
      <c r="N69" s="508"/>
    </row>
    <row r="70" spans="1:14" ht="13.8" hidden="1" x14ac:dyDescent="0.25">
      <c r="A70" s="494">
        <v>1</v>
      </c>
      <c r="B70" s="496" t="s">
        <v>207</v>
      </c>
      <c r="C70" s="509" t="s">
        <v>214</v>
      </c>
      <c r="D70" s="521" t="s">
        <v>215</v>
      </c>
      <c r="E70" s="145"/>
      <c r="F70" s="145"/>
      <c r="G70" s="389"/>
      <c r="H70" s="764">
        <f t="shared" si="0"/>
        <v>0</v>
      </c>
      <c r="I70" s="522"/>
      <c r="J70" s="522"/>
      <c r="K70" s="517"/>
      <c r="L70" s="518"/>
      <c r="M70" s="520"/>
      <c r="N70" s="508"/>
    </row>
    <row r="71" spans="1:14" ht="13.8" hidden="1" x14ac:dyDescent="0.25">
      <c r="A71" s="494">
        <v>1</v>
      </c>
      <c r="B71" s="496" t="s">
        <v>207</v>
      </c>
      <c r="C71" s="509" t="s">
        <v>216</v>
      </c>
      <c r="D71" s="521" t="s">
        <v>217</v>
      </c>
      <c r="E71" s="145"/>
      <c r="F71" s="145"/>
      <c r="G71" s="384"/>
      <c r="H71" s="764">
        <f t="shared" si="0"/>
        <v>0</v>
      </c>
      <c r="I71" s="52"/>
      <c r="J71" s="52"/>
      <c r="K71" s="517"/>
      <c r="L71" s="518"/>
      <c r="M71" s="520"/>
      <c r="N71" s="508"/>
    </row>
    <row r="72" spans="1:14" ht="13.8" x14ac:dyDescent="0.25">
      <c r="B72" s="496" t="s">
        <v>207</v>
      </c>
      <c r="C72" s="509" t="s">
        <v>218</v>
      </c>
      <c r="D72" s="521" t="s">
        <v>219</v>
      </c>
      <c r="E72" s="145"/>
      <c r="F72" s="145"/>
      <c r="G72" s="767">
        <v>35000000</v>
      </c>
      <c r="H72" s="766">
        <f t="shared" ref="H72:H135" si="1">+E72+F72+G72</f>
        <v>35000000</v>
      </c>
      <c r="I72" s="589"/>
      <c r="J72" s="589"/>
      <c r="K72" s="517"/>
      <c r="L72" s="518"/>
      <c r="M72" s="520"/>
      <c r="N72" s="508"/>
    </row>
    <row r="73" spans="1:14" ht="13.8" x14ac:dyDescent="0.25">
      <c r="A73" s="494">
        <v>2</v>
      </c>
      <c r="B73" s="494" t="s">
        <v>220</v>
      </c>
      <c r="C73" s="509" t="s">
        <v>221</v>
      </c>
      <c r="D73" s="521" t="s">
        <v>222</v>
      </c>
      <c r="E73" s="145"/>
      <c r="F73" s="145"/>
      <c r="G73" s="767">
        <v>500000</v>
      </c>
      <c r="H73" s="766">
        <f t="shared" si="1"/>
        <v>500000</v>
      </c>
      <c r="I73" s="52"/>
      <c r="J73" s="52"/>
      <c r="K73" s="517"/>
      <c r="L73" s="518"/>
      <c r="M73" s="520"/>
      <c r="N73" s="508"/>
    </row>
    <row r="74" spans="1:14" ht="13.8" hidden="1" x14ac:dyDescent="0.25">
      <c r="A74" s="494">
        <v>2</v>
      </c>
      <c r="B74" s="494" t="s">
        <v>220</v>
      </c>
      <c r="C74" s="509" t="s">
        <v>223</v>
      </c>
      <c r="D74" s="521" t="s">
        <v>224</v>
      </c>
      <c r="E74" s="145"/>
      <c r="F74" s="145"/>
      <c r="G74" s="384"/>
      <c r="H74" s="764">
        <f t="shared" si="1"/>
        <v>0</v>
      </c>
      <c r="I74" s="522"/>
      <c r="J74" s="522"/>
      <c r="K74" s="517"/>
      <c r="L74" s="518"/>
      <c r="M74" s="520"/>
      <c r="N74" s="508"/>
    </row>
    <row r="75" spans="1:14" ht="13.8" hidden="1" x14ac:dyDescent="0.25">
      <c r="A75" s="494">
        <v>2</v>
      </c>
      <c r="B75" s="494" t="s">
        <v>220</v>
      </c>
      <c r="C75" s="509" t="s">
        <v>225</v>
      </c>
      <c r="D75" s="521" t="s">
        <v>226</v>
      </c>
      <c r="E75" s="145"/>
      <c r="F75" s="145"/>
      <c r="G75" s="384"/>
      <c r="H75" s="764">
        <f t="shared" si="1"/>
        <v>0</v>
      </c>
      <c r="I75" s="522"/>
      <c r="J75" s="522"/>
      <c r="K75" s="517"/>
      <c r="L75" s="518"/>
      <c r="M75" s="520"/>
      <c r="N75" s="508"/>
    </row>
    <row r="76" spans="1:14" ht="13.8" x14ac:dyDescent="0.25">
      <c r="A76" s="494">
        <v>2</v>
      </c>
      <c r="B76" s="494" t="s">
        <v>220</v>
      </c>
      <c r="C76" s="509" t="s">
        <v>227</v>
      </c>
      <c r="D76" s="521" t="s">
        <v>228</v>
      </c>
      <c r="E76" s="145"/>
      <c r="F76" s="145"/>
      <c r="G76" s="767">
        <v>100000</v>
      </c>
      <c r="H76" s="766">
        <f t="shared" si="1"/>
        <v>100000</v>
      </c>
      <c r="I76" s="522"/>
      <c r="J76" s="522"/>
      <c r="K76" s="517"/>
      <c r="L76" s="518"/>
      <c r="M76" s="520"/>
      <c r="N76" s="508"/>
    </row>
    <row r="77" spans="1:14" ht="13.8" hidden="1" x14ac:dyDescent="0.25">
      <c r="A77" s="494">
        <v>2</v>
      </c>
      <c r="B77" s="494" t="s">
        <v>220</v>
      </c>
      <c r="C77" s="509" t="s">
        <v>229</v>
      </c>
      <c r="D77" s="521" t="s">
        <v>230</v>
      </c>
      <c r="E77" s="145"/>
      <c r="F77" s="145"/>
      <c r="G77" s="384"/>
      <c r="H77" s="764">
        <f t="shared" si="1"/>
        <v>0</v>
      </c>
      <c r="I77" s="52"/>
      <c r="J77" s="52"/>
      <c r="K77" s="517"/>
      <c r="L77" s="518"/>
      <c r="M77" s="520"/>
      <c r="N77" s="508"/>
    </row>
    <row r="78" spans="1:14" ht="13.8" hidden="1" x14ac:dyDescent="0.25">
      <c r="A78" s="494">
        <v>2</v>
      </c>
      <c r="B78" s="494" t="s">
        <v>231</v>
      </c>
      <c r="C78" s="509" t="s">
        <v>232</v>
      </c>
      <c r="D78" s="521" t="s">
        <v>233</v>
      </c>
      <c r="E78" s="145"/>
      <c r="F78" s="145"/>
      <c r="G78" s="389"/>
      <c r="H78" s="764">
        <f t="shared" si="1"/>
        <v>0</v>
      </c>
      <c r="I78" s="522"/>
      <c r="J78" s="522"/>
      <c r="K78" s="517"/>
      <c r="L78" s="518"/>
      <c r="M78" s="520"/>
      <c r="N78" s="508"/>
    </row>
    <row r="79" spans="1:14" ht="13.8" hidden="1" x14ac:dyDescent="0.25">
      <c r="A79" s="494">
        <v>2</v>
      </c>
      <c r="B79" s="494" t="s">
        <v>231</v>
      </c>
      <c r="C79" s="509" t="s">
        <v>234</v>
      </c>
      <c r="D79" s="521" t="s">
        <v>235</v>
      </c>
      <c r="E79" s="145"/>
      <c r="F79" s="145"/>
      <c r="G79" s="384"/>
      <c r="H79" s="764">
        <f t="shared" si="1"/>
        <v>0</v>
      </c>
      <c r="I79" s="522"/>
      <c r="J79" s="522"/>
      <c r="K79" s="517"/>
      <c r="L79" s="518"/>
      <c r="M79" s="520"/>
      <c r="N79" s="508"/>
    </row>
    <row r="80" spans="1:14" ht="13.8" hidden="1" x14ac:dyDescent="0.25">
      <c r="A80" s="494">
        <v>2</v>
      </c>
      <c r="B80" s="494" t="s">
        <v>231</v>
      </c>
      <c r="C80" s="509" t="s">
        <v>238</v>
      </c>
      <c r="D80" s="521" t="s">
        <v>239</v>
      </c>
      <c r="E80" s="145"/>
      <c r="F80" s="145"/>
      <c r="G80" s="384"/>
      <c r="H80" s="764">
        <f t="shared" si="1"/>
        <v>0</v>
      </c>
      <c r="I80" s="522"/>
      <c r="J80" s="522"/>
      <c r="K80" s="517"/>
      <c r="L80" s="518"/>
      <c r="M80" s="520"/>
      <c r="N80" s="508"/>
    </row>
    <row r="81" spans="1:14" ht="13.8" hidden="1" x14ac:dyDescent="0.25">
      <c r="A81" s="494">
        <v>2</v>
      </c>
      <c r="B81" s="494" t="s">
        <v>231</v>
      </c>
      <c r="C81" s="509" t="s">
        <v>241</v>
      </c>
      <c r="D81" s="521" t="s">
        <v>242</v>
      </c>
      <c r="E81" s="145"/>
      <c r="F81" s="145"/>
      <c r="G81" s="389"/>
      <c r="H81" s="764">
        <f t="shared" si="1"/>
        <v>0</v>
      </c>
      <c r="I81" s="522"/>
      <c r="J81" s="522"/>
      <c r="K81" s="517"/>
      <c r="L81" s="518"/>
      <c r="M81" s="520"/>
      <c r="N81" s="508"/>
    </row>
    <row r="82" spans="1:14" ht="13.8" x14ac:dyDescent="0.25">
      <c r="A82" s="494">
        <v>2</v>
      </c>
      <c r="B82" s="494" t="s">
        <v>243</v>
      </c>
      <c r="C82" s="509" t="s">
        <v>244</v>
      </c>
      <c r="D82" s="521" t="s">
        <v>245</v>
      </c>
      <c r="E82" s="145"/>
      <c r="F82" s="145"/>
      <c r="G82" s="767">
        <v>100000</v>
      </c>
      <c r="H82" s="766">
        <f t="shared" si="1"/>
        <v>100000</v>
      </c>
      <c r="I82" s="62"/>
      <c r="J82" s="62"/>
      <c r="K82" s="517"/>
      <c r="L82" s="518"/>
      <c r="M82" s="520"/>
      <c r="N82" s="508"/>
    </row>
    <row r="83" spans="1:14" ht="13.8" hidden="1" x14ac:dyDescent="0.25">
      <c r="A83" s="494">
        <v>2</v>
      </c>
      <c r="B83" s="494" t="s">
        <v>243</v>
      </c>
      <c r="C83" s="509" t="s">
        <v>246</v>
      </c>
      <c r="D83" s="521" t="s">
        <v>247</v>
      </c>
      <c r="E83" s="145"/>
      <c r="F83" s="145"/>
      <c r="G83" s="384"/>
      <c r="H83" s="764">
        <f t="shared" si="1"/>
        <v>0</v>
      </c>
      <c r="I83" s="62"/>
      <c r="J83" s="62"/>
      <c r="K83" s="517"/>
      <c r="L83" s="518"/>
      <c r="M83" s="520"/>
      <c r="N83" s="508"/>
    </row>
    <row r="84" spans="1:14" ht="13.8" hidden="1" x14ac:dyDescent="0.25">
      <c r="A84" s="494">
        <v>2</v>
      </c>
      <c r="B84" s="494" t="s">
        <v>243</v>
      </c>
      <c r="C84" s="509" t="s">
        <v>248</v>
      </c>
      <c r="D84" s="521" t="s">
        <v>249</v>
      </c>
      <c r="E84" s="145"/>
      <c r="F84" s="145"/>
      <c r="G84" s="384"/>
      <c r="H84" s="764">
        <f t="shared" si="1"/>
        <v>0</v>
      </c>
      <c r="I84" s="62"/>
      <c r="J84" s="62"/>
      <c r="K84" s="517"/>
      <c r="L84" s="518"/>
      <c r="M84" s="520"/>
      <c r="N84" s="508"/>
    </row>
    <row r="85" spans="1:14" ht="26.4" x14ac:dyDescent="0.25">
      <c r="A85" s="494">
        <v>2</v>
      </c>
      <c r="B85" s="494" t="s">
        <v>243</v>
      </c>
      <c r="C85" s="509" t="s">
        <v>250</v>
      </c>
      <c r="D85" s="523" t="s">
        <v>251</v>
      </c>
      <c r="E85" s="145"/>
      <c r="F85" s="145"/>
      <c r="G85" s="767">
        <v>400000</v>
      </c>
      <c r="H85" s="766">
        <f t="shared" si="1"/>
        <v>400000</v>
      </c>
      <c r="I85" s="62"/>
      <c r="J85" s="62"/>
      <c r="K85" s="517"/>
      <c r="L85" s="518"/>
      <c r="M85" s="520"/>
      <c r="N85" s="508"/>
    </row>
    <row r="86" spans="1:14" ht="13.8" hidden="1" x14ac:dyDescent="0.25">
      <c r="A86" s="494">
        <v>2</v>
      </c>
      <c r="B86" s="494" t="s">
        <v>243</v>
      </c>
      <c r="C86" s="509" t="s">
        <v>253</v>
      </c>
      <c r="D86" s="523" t="s">
        <v>254</v>
      </c>
      <c r="E86" s="145"/>
      <c r="F86" s="145"/>
      <c r="G86" s="384"/>
      <c r="H86" s="764">
        <f t="shared" si="1"/>
        <v>0</v>
      </c>
      <c r="I86" s="62"/>
      <c r="J86" s="62"/>
      <c r="K86" s="517"/>
      <c r="L86" s="518"/>
      <c r="M86" s="520"/>
      <c r="N86" s="508"/>
    </row>
    <row r="87" spans="1:14" ht="13.8" x14ac:dyDescent="0.25">
      <c r="A87" s="494">
        <v>2</v>
      </c>
      <c r="B87" s="494" t="s">
        <v>243</v>
      </c>
      <c r="C87" s="509" t="s">
        <v>255</v>
      </c>
      <c r="D87" s="523" t="s">
        <v>256</v>
      </c>
      <c r="E87" s="145"/>
      <c r="F87" s="145"/>
      <c r="G87" s="767">
        <v>1500000</v>
      </c>
      <c r="H87" s="766">
        <f t="shared" si="1"/>
        <v>1500000</v>
      </c>
      <c r="I87" s="62"/>
      <c r="J87" s="62"/>
      <c r="K87" s="517"/>
      <c r="L87" s="518"/>
      <c r="M87" s="520"/>
      <c r="N87" s="508"/>
    </row>
    <row r="88" spans="1:14" ht="26.4" hidden="1" x14ac:dyDescent="0.25">
      <c r="A88" s="494">
        <v>2</v>
      </c>
      <c r="B88" s="494" t="s">
        <v>243</v>
      </c>
      <c r="C88" s="509" t="s">
        <v>257</v>
      </c>
      <c r="D88" s="523" t="s">
        <v>258</v>
      </c>
      <c r="E88" s="145"/>
      <c r="F88" s="145"/>
      <c r="G88" s="384"/>
      <c r="H88" s="764">
        <f t="shared" si="1"/>
        <v>0</v>
      </c>
      <c r="I88" s="62"/>
      <c r="J88" s="62"/>
      <c r="K88" s="517"/>
      <c r="L88" s="518"/>
      <c r="M88" s="520"/>
      <c r="N88" s="508"/>
    </row>
    <row r="89" spans="1:14" ht="13.8" hidden="1" x14ac:dyDescent="0.25">
      <c r="A89" s="494">
        <v>2</v>
      </c>
      <c r="B89" s="494" t="s">
        <v>259</v>
      </c>
      <c r="C89" s="509" t="s">
        <v>260</v>
      </c>
      <c r="D89" s="521" t="s">
        <v>261</v>
      </c>
      <c r="E89" s="145"/>
      <c r="F89" s="145"/>
      <c r="G89" s="384"/>
      <c r="H89" s="764">
        <f t="shared" si="1"/>
        <v>0</v>
      </c>
      <c r="I89" s="52"/>
      <c r="J89" s="52"/>
      <c r="K89" s="517"/>
      <c r="L89" s="518"/>
      <c r="M89" s="520"/>
      <c r="N89" s="508"/>
    </row>
    <row r="90" spans="1:14" ht="13.8" x14ac:dyDescent="0.25">
      <c r="A90" s="494">
        <v>2</v>
      </c>
      <c r="B90" s="494" t="s">
        <v>259</v>
      </c>
      <c r="C90" s="509" t="s">
        <v>263</v>
      </c>
      <c r="D90" s="521" t="s">
        <v>264</v>
      </c>
      <c r="E90" s="145"/>
      <c r="F90" s="145"/>
      <c r="G90" s="767">
        <v>3000000</v>
      </c>
      <c r="H90" s="766">
        <f t="shared" si="1"/>
        <v>3000000</v>
      </c>
      <c r="I90" s="522"/>
      <c r="J90" s="522"/>
      <c r="K90" s="517"/>
      <c r="L90" s="518"/>
      <c r="M90" s="520"/>
      <c r="N90" s="508"/>
    </row>
    <row r="91" spans="1:14" ht="13.8" hidden="1" x14ac:dyDescent="0.25">
      <c r="A91" s="494">
        <v>2</v>
      </c>
      <c r="B91" s="494" t="s">
        <v>267</v>
      </c>
      <c r="C91" s="509" t="s">
        <v>268</v>
      </c>
      <c r="D91" s="521" t="s">
        <v>269</v>
      </c>
      <c r="E91" s="145"/>
      <c r="F91" s="145"/>
      <c r="G91" s="389"/>
      <c r="H91" s="764">
        <f t="shared" si="1"/>
        <v>0</v>
      </c>
      <c r="I91" s="62"/>
      <c r="J91" s="62"/>
      <c r="K91" s="517"/>
      <c r="L91" s="518"/>
      <c r="M91" s="520"/>
      <c r="N91" s="508"/>
    </row>
    <row r="92" spans="1:14" ht="13.8" hidden="1" x14ac:dyDescent="0.25">
      <c r="A92" s="494">
        <v>2</v>
      </c>
      <c r="B92" s="494" t="s">
        <v>267</v>
      </c>
      <c r="C92" s="509" t="s">
        <v>270</v>
      </c>
      <c r="D92" s="521" t="s">
        <v>271</v>
      </c>
      <c r="E92" s="145"/>
      <c r="F92" s="145"/>
      <c r="G92" s="389"/>
      <c r="H92" s="764">
        <f t="shared" si="1"/>
        <v>0</v>
      </c>
      <c r="I92" s="62"/>
      <c r="J92" s="62"/>
      <c r="K92" s="517"/>
      <c r="L92" s="518"/>
      <c r="M92" s="520"/>
      <c r="N92" s="508"/>
    </row>
    <row r="93" spans="1:14" ht="13.8" hidden="1" x14ac:dyDescent="0.25">
      <c r="A93" s="494">
        <v>2</v>
      </c>
      <c r="B93" s="494" t="s">
        <v>267</v>
      </c>
      <c r="C93" s="509" t="s">
        <v>272</v>
      </c>
      <c r="D93" s="521" t="s">
        <v>273</v>
      </c>
      <c r="E93" s="145"/>
      <c r="F93" s="145"/>
      <c r="G93" s="389"/>
      <c r="H93" s="764">
        <f t="shared" si="1"/>
        <v>0</v>
      </c>
      <c r="I93" s="62"/>
      <c r="J93" s="62"/>
      <c r="K93" s="517"/>
      <c r="L93" s="518"/>
      <c r="M93" s="520"/>
      <c r="N93" s="508"/>
    </row>
    <row r="94" spans="1:14" ht="13.8" hidden="1" x14ac:dyDescent="0.25">
      <c r="A94" s="494">
        <v>2</v>
      </c>
      <c r="B94" s="494" t="s">
        <v>267</v>
      </c>
      <c r="C94" s="509" t="s">
        <v>274</v>
      </c>
      <c r="D94" s="521" t="s">
        <v>275</v>
      </c>
      <c r="E94" s="145"/>
      <c r="F94" s="145"/>
      <c r="G94" s="389"/>
      <c r="H94" s="764">
        <f t="shared" si="1"/>
        <v>0</v>
      </c>
      <c r="I94" s="62"/>
      <c r="J94" s="62"/>
      <c r="K94" s="517"/>
      <c r="L94" s="518"/>
      <c r="M94" s="520"/>
      <c r="N94" s="508"/>
    </row>
    <row r="95" spans="1:14" ht="13.8" x14ac:dyDescent="0.25">
      <c r="A95" s="494">
        <v>2</v>
      </c>
      <c r="B95" s="494" t="s">
        <v>276</v>
      </c>
      <c r="C95" s="509" t="s">
        <v>277</v>
      </c>
      <c r="D95" s="521" t="s">
        <v>278</v>
      </c>
      <c r="E95" s="145"/>
      <c r="F95" s="145"/>
      <c r="G95" s="767">
        <v>500000</v>
      </c>
      <c r="H95" s="766">
        <f t="shared" si="1"/>
        <v>500000</v>
      </c>
      <c r="I95" s="522"/>
      <c r="J95" s="522"/>
      <c r="K95" s="517"/>
      <c r="L95" s="518"/>
      <c r="M95" s="520"/>
      <c r="N95" s="508"/>
    </row>
    <row r="96" spans="1:14" ht="26.4" x14ac:dyDescent="0.25">
      <c r="A96" s="494">
        <v>2</v>
      </c>
      <c r="B96" s="494" t="s">
        <v>276</v>
      </c>
      <c r="C96" s="509" t="s">
        <v>281</v>
      </c>
      <c r="D96" s="523" t="s">
        <v>282</v>
      </c>
      <c r="E96" s="145"/>
      <c r="F96" s="145"/>
      <c r="G96" s="767">
        <v>100000</v>
      </c>
      <c r="H96" s="766">
        <f t="shared" si="1"/>
        <v>100000</v>
      </c>
      <c r="I96" s="522"/>
      <c r="J96" s="522"/>
      <c r="K96" s="517"/>
      <c r="L96" s="518"/>
      <c r="M96" s="520"/>
      <c r="N96" s="508"/>
    </row>
    <row r="97" spans="1:14" ht="13.8" x14ac:dyDescent="0.25">
      <c r="A97" s="494">
        <v>2</v>
      </c>
      <c r="B97" s="494" t="s">
        <v>276</v>
      </c>
      <c r="C97" s="509" t="s">
        <v>283</v>
      </c>
      <c r="D97" s="521" t="s">
        <v>284</v>
      </c>
      <c r="E97" s="145"/>
      <c r="F97" s="145"/>
      <c r="G97" s="767">
        <v>200000</v>
      </c>
      <c r="H97" s="766">
        <f t="shared" si="1"/>
        <v>200000</v>
      </c>
      <c r="I97" s="522"/>
      <c r="J97" s="522"/>
      <c r="K97" s="517"/>
      <c r="L97" s="518"/>
      <c r="M97" s="520"/>
      <c r="N97" s="508"/>
    </row>
    <row r="98" spans="1:14" ht="13.8" hidden="1" x14ac:dyDescent="0.25">
      <c r="A98" s="494">
        <v>2</v>
      </c>
      <c r="B98" s="494" t="s">
        <v>276</v>
      </c>
      <c r="C98" s="509" t="s">
        <v>287</v>
      </c>
      <c r="D98" s="521" t="s">
        <v>288</v>
      </c>
      <c r="E98" s="145"/>
      <c r="F98" s="145"/>
      <c r="G98" s="384"/>
      <c r="H98" s="764">
        <f t="shared" si="1"/>
        <v>0</v>
      </c>
      <c r="I98" s="522"/>
      <c r="J98" s="522"/>
      <c r="K98" s="517"/>
      <c r="L98" s="518"/>
      <c r="M98" s="520"/>
      <c r="N98" s="508"/>
    </row>
    <row r="99" spans="1:14" ht="13.8" x14ac:dyDescent="0.25">
      <c r="A99" s="494">
        <v>2</v>
      </c>
      <c r="B99" s="494" t="s">
        <v>276</v>
      </c>
      <c r="C99" s="509" t="s">
        <v>289</v>
      </c>
      <c r="D99" s="521" t="s">
        <v>290</v>
      </c>
      <c r="E99" s="145"/>
      <c r="F99" s="145"/>
      <c r="G99" s="767">
        <v>1500000</v>
      </c>
      <c r="H99" s="766">
        <f t="shared" si="1"/>
        <v>1500000</v>
      </c>
      <c r="I99" s="522"/>
      <c r="J99" s="522"/>
      <c r="K99" s="517"/>
      <c r="L99" s="518"/>
      <c r="M99" s="520"/>
      <c r="N99" s="508"/>
    </row>
    <row r="100" spans="1:14" ht="13.8" x14ac:dyDescent="0.25">
      <c r="A100" s="494">
        <v>2</v>
      </c>
      <c r="B100" s="494" t="s">
        <v>276</v>
      </c>
      <c r="C100" s="509" t="s">
        <v>293</v>
      </c>
      <c r="D100" s="521" t="s">
        <v>294</v>
      </c>
      <c r="E100" s="145"/>
      <c r="F100" s="145"/>
      <c r="G100" s="767">
        <v>200000</v>
      </c>
      <c r="H100" s="766">
        <f t="shared" si="1"/>
        <v>200000</v>
      </c>
      <c r="I100" s="52"/>
      <c r="J100" s="52"/>
      <c r="K100" s="517"/>
      <c r="L100" s="518"/>
      <c r="M100" s="520"/>
      <c r="N100" s="508"/>
    </row>
    <row r="101" spans="1:14" ht="13.8" hidden="1" x14ac:dyDescent="0.25">
      <c r="A101" s="494">
        <v>2</v>
      </c>
      <c r="B101" s="494" t="s">
        <v>276</v>
      </c>
      <c r="C101" s="509" t="s">
        <v>295</v>
      </c>
      <c r="D101" s="521" t="s">
        <v>296</v>
      </c>
      <c r="E101" s="145"/>
      <c r="F101" s="145"/>
      <c r="G101" s="384"/>
      <c r="H101" s="764">
        <f t="shared" si="1"/>
        <v>0</v>
      </c>
      <c r="I101" s="522"/>
      <c r="J101" s="522"/>
      <c r="K101" s="517"/>
      <c r="L101" s="518"/>
      <c r="M101" s="520"/>
      <c r="N101" s="508"/>
    </row>
    <row r="102" spans="1:14" ht="13.8" x14ac:dyDescent="0.25">
      <c r="A102" s="494">
        <v>2</v>
      </c>
      <c r="B102" s="494" t="s">
        <v>276</v>
      </c>
      <c r="C102" s="509" t="s">
        <v>298</v>
      </c>
      <c r="D102" s="521" t="s">
        <v>299</v>
      </c>
      <c r="E102" s="145"/>
      <c r="F102" s="145"/>
      <c r="G102" s="767">
        <v>100000</v>
      </c>
      <c r="H102" s="766">
        <f t="shared" si="1"/>
        <v>100000</v>
      </c>
      <c r="I102" s="522"/>
      <c r="J102" s="522"/>
      <c r="K102" s="517"/>
      <c r="L102" s="518"/>
      <c r="M102" s="520"/>
      <c r="N102" s="508"/>
    </row>
    <row r="103" spans="1:14" ht="13.8" hidden="1" x14ac:dyDescent="0.25">
      <c r="A103" s="494">
        <v>3</v>
      </c>
      <c r="B103" s="494" t="s">
        <v>300</v>
      </c>
      <c r="C103" s="509" t="s">
        <v>301</v>
      </c>
      <c r="D103" s="521" t="s">
        <v>302</v>
      </c>
      <c r="E103" s="527"/>
      <c r="F103" s="527"/>
      <c r="G103" s="768"/>
      <c r="H103" s="764">
        <f t="shared" si="1"/>
        <v>0</v>
      </c>
      <c r="I103" s="522"/>
      <c r="J103" s="522"/>
      <c r="K103" s="517"/>
      <c r="L103" s="518"/>
      <c r="M103" s="520"/>
      <c r="N103" s="508"/>
    </row>
    <row r="104" spans="1:14" ht="13.8" hidden="1" x14ac:dyDescent="0.25">
      <c r="A104" s="494">
        <v>3</v>
      </c>
      <c r="B104" s="494" t="s">
        <v>300</v>
      </c>
      <c r="C104" s="509" t="s">
        <v>303</v>
      </c>
      <c r="D104" s="521" t="s">
        <v>304</v>
      </c>
      <c r="E104" s="527"/>
      <c r="F104" s="527"/>
      <c r="G104" s="768"/>
      <c r="H104" s="764">
        <f t="shared" si="1"/>
        <v>0</v>
      </c>
      <c r="I104" s="522"/>
      <c r="J104" s="522"/>
      <c r="K104" s="517"/>
      <c r="L104" s="518"/>
      <c r="M104" s="520"/>
      <c r="N104" s="508"/>
    </row>
    <row r="105" spans="1:14" ht="13.8" hidden="1" x14ac:dyDescent="0.25">
      <c r="A105" s="494">
        <v>3</v>
      </c>
      <c r="B105" s="494" t="s">
        <v>300</v>
      </c>
      <c r="C105" s="509" t="s">
        <v>305</v>
      </c>
      <c r="D105" s="521" t="s">
        <v>306</v>
      </c>
      <c r="E105" s="527"/>
      <c r="F105" s="527"/>
      <c r="G105" s="768"/>
      <c r="H105" s="764">
        <f t="shared" si="1"/>
        <v>0</v>
      </c>
      <c r="I105" s="522"/>
      <c r="J105" s="522"/>
      <c r="K105" s="517"/>
      <c r="L105" s="518"/>
      <c r="M105" s="520"/>
      <c r="N105" s="508"/>
    </row>
    <row r="106" spans="1:14" ht="13.8" hidden="1" x14ac:dyDescent="0.25">
      <c r="A106" s="494">
        <v>3</v>
      </c>
      <c r="B106" s="494" t="s">
        <v>300</v>
      </c>
      <c r="C106" s="509" t="s">
        <v>307</v>
      </c>
      <c r="D106" s="521" t="s">
        <v>308</v>
      </c>
      <c r="E106" s="527"/>
      <c r="F106" s="527"/>
      <c r="G106" s="768"/>
      <c r="H106" s="764">
        <f t="shared" si="1"/>
        <v>0</v>
      </c>
      <c r="I106" s="522"/>
      <c r="J106" s="522"/>
      <c r="K106" s="517"/>
      <c r="L106" s="518"/>
      <c r="M106" s="520"/>
      <c r="N106" s="508"/>
    </row>
    <row r="107" spans="1:14" ht="13.8" hidden="1" x14ac:dyDescent="0.25">
      <c r="A107" s="494">
        <v>3</v>
      </c>
      <c r="B107" s="494" t="s">
        <v>309</v>
      </c>
      <c r="C107" s="509" t="s">
        <v>310</v>
      </c>
      <c r="D107" s="521" t="s">
        <v>311</v>
      </c>
      <c r="E107" s="527"/>
      <c r="F107" s="527"/>
      <c r="G107" s="768"/>
      <c r="H107" s="764">
        <f t="shared" si="1"/>
        <v>0</v>
      </c>
      <c r="I107" s="522"/>
      <c r="J107" s="522"/>
      <c r="K107" s="517"/>
      <c r="L107" s="518"/>
      <c r="M107" s="520"/>
      <c r="N107" s="508"/>
    </row>
    <row r="108" spans="1:14" ht="13.8" hidden="1" x14ac:dyDescent="0.25">
      <c r="A108" s="494">
        <v>3</v>
      </c>
      <c r="B108" s="494" t="s">
        <v>309</v>
      </c>
      <c r="C108" s="509" t="s">
        <v>312</v>
      </c>
      <c r="D108" s="521" t="s">
        <v>313</v>
      </c>
      <c r="E108" s="527"/>
      <c r="F108" s="527"/>
      <c r="G108" s="768"/>
      <c r="H108" s="764">
        <f t="shared" si="1"/>
        <v>0</v>
      </c>
      <c r="I108" s="522"/>
      <c r="J108" s="522"/>
      <c r="K108" s="517"/>
      <c r="L108" s="518"/>
      <c r="M108" s="520"/>
      <c r="N108" s="508"/>
    </row>
    <row r="109" spans="1:14" ht="13.8" hidden="1" x14ac:dyDescent="0.25">
      <c r="A109" s="494">
        <v>3</v>
      </c>
      <c r="B109" s="494" t="s">
        <v>309</v>
      </c>
      <c r="C109" s="509" t="s">
        <v>314</v>
      </c>
      <c r="D109" s="521" t="s">
        <v>315</v>
      </c>
      <c r="E109" s="527"/>
      <c r="F109" s="527"/>
      <c r="G109" s="768"/>
      <c r="H109" s="764">
        <f t="shared" si="1"/>
        <v>0</v>
      </c>
      <c r="I109" s="522"/>
      <c r="J109" s="522"/>
      <c r="K109" s="517"/>
      <c r="L109" s="518"/>
      <c r="M109" s="520"/>
      <c r="N109" s="508"/>
    </row>
    <row r="110" spans="1:14" ht="13.8" hidden="1" x14ac:dyDescent="0.25">
      <c r="A110" s="494">
        <v>3</v>
      </c>
      <c r="B110" s="494" t="s">
        <v>309</v>
      </c>
      <c r="C110" s="509" t="s">
        <v>316</v>
      </c>
      <c r="D110" s="521" t="s">
        <v>317</v>
      </c>
      <c r="E110" s="527"/>
      <c r="F110" s="527"/>
      <c r="G110" s="768"/>
      <c r="H110" s="764">
        <f t="shared" si="1"/>
        <v>0</v>
      </c>
      <c r="I110" s="522"/>
      <c r="J110" s="522"/>
      <c r="K110" s="517"/>
      <c r="L110" s="518"/>
      <c r="M110" s="520"/>
      <c r="N110" s="508"/>
    </row>
    <row r="111" spans="1:14" ht="13.8" hidden="1" x14ac:dyDescent="0.25">
      <c r="A111" s="494">
        <v>3</v>
      </c>
      <c r="B111" s="494" t="s">
        <v>309</v>
      </c>
      <c r="C111" s="509" t="s">
        <v>318</v>
      </c>
      <c r="D111" s="521" t="s">
        <v>319</v>
      </c>
      <c r="E111" s="527"/>
      <c r="F111" s="527"/>
      <c r="G111" s="768"/>
      <c r="H111" s="764">
        <f t="shared" si="1"/>
        <v>0</v>
      </c>
      <c r="I111" s="522"/>
      <c r="J111" s="522"/>
      <c r="K111" s="517"/>
      <c r="L111" s="518"/>
      <c r="M111" s="520"/>
      <c r="N111" s="508"/>
    </row>
    <row r="112" spans="1:14" ht="13.8" hidden="1" x14ac:dyDescent="0.25">
      <c r="A112" s="494">
        <v>3</v>
      </c>
      <c r="B112" s="494" t="s">
        <v>309</v>
      </c>
      <c r="C112" s="509" t="s">
        <v>320</v>
      </c>
      <c r="D112" s="521" t="s">
        <v>321</v>
      </c>
      <c r="E112" s="527"/>
      <c r="F112" s="527"/>
      <c r="G112" s="768"/>
      <c r="H112" s="764">
        <f t="shared" si="1"/>
        <v>0</v>
      </c>
      <c r="I112" s="522"/>
      <c r="J112" s="522"/>
      <c r="K112" s="517"/>
      <c r="L112" s="518"/>
      <c r="M112" s="520"/>
      <c r="N112" s="508"/>
    </row>
    <row r="113" spans="1:14" ht="13.8" hidden="1" x14ac:dyDescent="0.25">
      <c r="A113" s="494">
        <v>3</v>
      </c>
      <c r="B113" s="494" t="s">
        <v>309</v>
      </c>
      <c r="C113" s="509" t="s">
        <v>322</v>
      </c>
      <c r="D113" s="521" t="s">
        <v>323</v>
      </c>
      <c r="E113" s="527"/>
      <c r="F113" s="527"/>
      <c r="G113" s="768"/>
      <c r="H113" s="764">
        <f t="shared" si="1"/>
        <v>0</v>
      </c>
      <c r="I113" s="522"/>
      <c r="J113" s="522"/>
      <c r="K113" s="517"/>
      <c r="L113" s="518"/>
      <c r="M113" s="520"/>
      <c r="N113" s="508"/>
    </row>
    <row r="114" spans="1:14" ht="13.8" hidden="1" x14ac:dyDescent="0.25">
      <c r="A114" s="494">
        <v>3</v>
      </c>
      <c r="B114" s="494" t="s">
        <v>309</v>
      </c>
      <c r="C114" s="509" t="s">
        <v>324</v>
      </c>
      <c r="D114" s="521" t="s">
        <v>325</v>
      </c>
      <c r="E114" s="527"/>
      <c r="F114" s="527"/>
      <c r="G114" s="768"/>
      <c r="H114" s="764">
        <f t="shared" si="1"/>
        <v>0</v>
      </c>
      <c r="I114" s="522"/>
      <c r="J114" s="522"/>
      <c r="K114" s="517"/>
      <c r="L114" s="518"/>
      <c r="M114" s="520"/>
      <c r="N114" s="508"/>
    </row>
    <row r="115" spans="1:14" ht="13.8" hidden="1" x14ac:dyDescent="0.25">
      <c r="A115" s="494">
        <v>3</v>
      </c>
      <c r="B115" s="494" t="s">
        <v>326</v>
      </c>
      <c r="C115" s="509" t="s">
        <v>327</v>
      </c>
      <c r="D115" s="521" t="s">
        <v>328</v>
      </c>
      <c r="E115" s="527"/>
      <c r="F115" s="527"/>
      <c r="G115" s="768"/>
      <c r="H115" s="764">
        <f t="shared" si="1"/>
        <v>0</v>
      </c>
      <c r="I115" s="522"/>
      <c r="J115" s="522"/>
      <c r="K115" s="517"/>
      <c r="L115" s="518"/>
      <c r="M115" s="520"/>
      <c r="N115" s="508"/>
    </row>
    <row r="116" spans="1:14" ht="13.8" hidden="1" x14ac:dyDescent="0.25">
      <c r="A116" s="494">
        <v>3</v>
      </c>
      <c r="B116" s="494" t="s">
        <v>326</v>
      </c>
      <c r="C116" s="509" t="s">
        <v>329</v>
      </c>
      <c r="D116" s="521" t="s">
        <v>330</v>
      </c>
      <c r="E116" s="527"/>
      <c r="F116" s="527"/>
      <c r="G116" s="768"/>
      <c r="H116" s="764">
        <f t="shared" si="1"/>
        <v>0</v>
      </c>
      <c r="I116" s="522"/>
      <c r="J116" s="522"/>
      <c r="K116" s="517"/>
      <c r="L116" s="518"/>
      <c r="M116" s="520"/>
      <c r="N116" s="508"/>
    </row>
    <row r="117" spans="1:14" ht="13.8" hidden="1" x14ac:dyDescent="0.25">
      <c r="A117" s="494">
        <v>3</v>
      </c>
      <c r="B117" s="494" t="s">
        <v>331</v>
      </c>
      <c r="C117" s="509" t="s">
        <v>332</v>
      </c>
      <c r="D117" s="521" t="s">
        <v>333</v>
      </c>
      <c r="E117" s="527"/>
      <c r="F117" s="527"/>
      <c r="G117" s="768"/>
      <c r="H117" s="764">
        <f t="shared" si="1"/>
        <v>0</v>
      </c>
      <c r="I117" s="522"/>
      <c r="J117" s="522"/>
      <c r="K117" s="517"/>
      <c r="L117" s="518"/>
      <c r="M117" s="520"/>
      <c r="N117" s="508"/>
    </row>
    <row r="118" spans="1:14" ht="13.8" hidden="1" x14ac:dyDescent="0.25">
      <c r="A118" s="494">
        <v>3</v>
      </c>
      <c r="B118" s="494" t="s">
        <v>331</v>
      </c>
      <c r="C118" s="509" t="s">
        <v>334</v>
      </c>
      <c r="D118" s="521" t="s">
        <v>335</v>
      </c>
      <c r="E118" s="527"/>
      <c r="F118" s="527"/>
      <c r="G118" s="768"/>
      <c r="H118" s="764">
        <f t="shared" si="1"/>
        <v>0</v>
      </c>
      <c r="I118" s="522"/>
      <c r="J118" s="522"/>
      <c r="K118" s="517"/>
      <c r="L118" s="518"/>
      <c r="M118" s="520"/>
      <c r="N118" s="508"/>
    </row>
    <row r="119" spans="1:14" ht="13.8" hidden="1" x14ac:dyDescent="0.25">
      <c r="A119" s="494">
        <v>3</v>
      </c>
      <c r="B119" s="494" t="s">
        <v>331</v>
      </c>
      <c r="C119" s="509" t="s">
        <v>336</v>
      </c>
      <c r="D119" s="521" t="s">
        <v>337</v>
      </c>
      <c r="E119" s="527"/>
      <c r="F119" s="527"/>
      <c r="G119" s="768"/>
      <c r="H119" s="764">
        <f t="shared" si="1"/>
        <v>0</v>
      </c>
      <c r="I119" s="522"/>
      <c r="J119" s="522"/>
      <c r="K119" s="517"/>
      <c r="L119" s="518"/>
      <c r="M119" s="520"/>
      <c r="N119" s="508"/>
    </row>
    <row r="120" spans="1:14" ht="13.8" hidden="1" x14ac:dyDescent="0.25">
      <c r="A120" s="494">
        <v>3</v>
      </c>
      <c r="B120" s="494" t="s">
        <v>331</v>
      </c>
      <c r="C120" s="509" t="s">
        <v>338</v>
      </c>
      <c r="D120" s="521" t="s">
        <v>339</v>
      </c>
      <c r="E120" s="527"/>
      <c r="F120" s="527"/>
      <c r="G120" s="768"/>
      <c r="H120" s="764">
        <f t="shared" si="1"/>
        <v>0</v>
      </c>
      <c r="I120" s="522"/>
      <c r="J120" s="522"/>
      <c r="K120" s="517"/>
      <c r="L120" s="518"/>
      <c r="M120" s="520"/>
      <c r="N120" s="508"/>
    </row>
    <row r="121" spans="1:14" ht="13.8" hidden="1" x14ac:dyDescent="0.25">
      <c r="A121" s="494">
        <v>3</v>
      </c>
      <c r="B121" s="494" t="s">
        <v>331</v>
      </c>
      <c r="C121" s="509" t="s">
        <v>340</v>
      </c>
      <c r="D121" s="521" t="s">
        <v>341</v>
      </c>
      <c r="E121" s="527"/>
      <c r="F121" s="527"/>
      <c r="G121" s="768"/>
      <c r="H121" s="764">
        <f t="shared" si="1"/>
        <v>0</v>
      </c>
      <c r="I121" s="522"/>
      <c r="J121" s="522"/>
      <c r="K121" s="517"/>
      <c r="L121" s="518"/>
      <c r="M121" s="520"/>
      <c r="N121" s="508"/>
    </row>
    <row r="122" spans="1:14" ht="13.8" hidden="1" x14ac:dyDescent="0.25">
      <c r="A122" s="494">
        <v>4</v>
      </c>
      <c r="B122" s="494" t="s">
        <v>342</v>
      </c>
      <c r="C122" s="509" t="s">
        <v>343</v>
      </c>
      <c r="D122" s="521" t="s">
        <v>344</v>
      </c>
      <c r="E122" s="145"/>
      <c r="F122" s="145"/>
      <c r="G122" s="389"/>
      <c r="H122" s="764">
        <f t="shared" si="1"/>
        <v>0</v>
      </c>
      <c r="I122" s="522"/>
      <c r="J122" s="522"/>
      <c r="K122" s="517"/>
      <c r="L122" s="518"/>
      <c r="M122" s="520"/>
      <c r="N122" s="508"/>
    </row>
    <row r="123" spans="1:14" ht="13.8" hidden="1" x14ac:dyDescent="0.25">
      <c r="A123" s="494">
        <v>4</v>
      </c>
      <c r="B123" s="494" t="s">
        <v>342</v>
      </c>
      <c r="C123" s="509" t="s">
        <v>345</v>
      </c>
      <c r="D123" s="521" t="s">
        <v>346</v>
      </c>
      <c r="E123" s="145"/>
      <c r="F123" s="145"/>
      <c r="G123" s="389"/>
      <c r="H123" s="764">
        <f t="shared" si="1"/>
        <v>0</v>
      </c>
      <c r="I123" s="522"/>
      <c r="J123" s="522"/>
      <c r="K123" s="517"/>
      <c r="L123" s="518"/>
      <c r="M123" s="520"/>
      <c r="N123" s="508"/>
    </row>
    <row r="124" spans="1:14" ht="13.8" hidden="1" x14ac:dyDescent="0.25">
      <c r="A124" s="494">
        <v>4</v>
      </c>
      <c r="B124" s="494" t="s">
        <v>342</v>
      </c>
      <c r="C124" s="509" t="s">
        <v>347</v>
      </c>
      <c r="D124" s="521" t="s">
        <v>348</v>
      </c>
      <c r="E124" s="145"/>
      <c r="F124" s="145"/>
      <c r="G124" s="389"/>
      <c r="H124" s="764">
        <f t="shared" si="1"/>
        <v>0</v>
      </c>
      <c r="I124" s="522"/>
      <c r="J124" s="522"/>
      <c r="K124" s="517"/>
      <c r="L124" s="518"/>
      <c r="M124" s="520"/>
      <c r="N124" s="508"/>
    </row>
    <row r="125" spans="1:14" ht="13.8" hidden="1" x14ac:dyDescent="0.25">
      <c r="A125" s="494">
        <v>4</v>
      </c>
      <c r="B125" s="494" t="s">
        <v>342</v>
      </c>
      <c r="C125" s="509" t="s">
        <v>349</v>
      </c>
      <c r="D125" s="521" t="s">
        <v>350</v>
      </c>
      <c r="E125" s="145"/>
      <c r="F125" s="145"/>
      <c r="G125" s="389"/>
      <c r="H125" s="764">
        <f t="shared" si="1"/>
        <v>0</v>
      </c>
      <c r="I125" s="522"/>
      <c r="J125" s="522"/>
      <c r="K125" s="517"/>
      <c r="L125" s="518"/>
      <c r="M125" s="520"/>
      <c r="N125" s="508"/>
    </row>
    <row r="126" spans="1:14" ht="13.8" hidden="1" x14ac:dyDescent="0.25">
      <c r="A126" s="494">
        <v>4</v>
      </c>
      <c r="B126" s="494" t="s">
        <v>342</v>
      </c>
      <c r="C126" s="509" t="s">
        <v>351</v>
      </c>
      <c r="D126" s="521" t="s">
        <v>352</v>
      </c>
      <c r="E126" s="145"/>
      <c r="F126" s="145"/>
      <c r="G126" s="389"/>
      <c r="H126" s="764">
        <f t="shared" si="1"/>
        <v>0</v>
      </c>
      <c r="I126" s="522"/>
      <c r="J126" s="522"/>
      <c r="K126" s="517"/>
      <c r="L126" s="518"/>
      <c r="M126" s="520"/>
      <c r="N126" s="508"/>
    </row>
    <row r="127" spans="1:14" ht="13.8" hidden="1" x14ac:dyDescent="0.25">
      <c r="A127" s="494">
        <v>4</v>
      </c>
      <c r="B127" s="494" t="s">
        <v>342</v>
      </c>
      <c r="C127" s="509" t="s">
        <v>353</v>
      </c>
      <c r="D127" s="521" t="s">
        <v>354</v>
      </c>
      <c r="E127" s="145"/>
      <c r="F127" s="145"/>
      <c r="G127" s="389"/>
      <c r="H127" s="764">
        <f t="shared" si="1"/>
        <v>0</v>
      </c>
      <c r="I127" s="522"/>
      <c r="J127" s="522"/>
      <c r="K127" s="517"/>
      <c r="L127" s="518"/>
      <c r="M127" s="520"/>
      <c r="N127" s="508"/>
    </row>
    <row r="128" spans="1:14" ht="13.8" hidden="1" x14ac:dyDescent="0.25">
      <c r="A128" s="494">
        <v>4</v>
      </c>
      <c r="B128" s="494" t="s">
        <v>342</v>
      </c>
      <c r="C128" s="509" t="s">
        <v>355</v>
      </c>
      <c r="D128" s="521" t="s">
        <v>356</v>
      </c>
      <c r="E128" s="145"/>
      <c r="F128" s="145"/>
      <c r="G128" s="389"/>
      <c r="H128" s="764">
        <f t="shared" si="1"/>
        <v>0</v>
      </c>
      <c r="I128" s="522"/>
      <c r="J128" s="522"/>
      <c r="K128" s="517"/>
      <c r="L128" s="518"/>
      <c r="M128" s="520"/>
      <c r="N128" s="508"/>
    </row>
    <row r="129" spans="1:14" ht="13.8" hidden="1" x14ac:dyDescent="0.25">
      <c r="A129" s="494">
        <v>4</v>
      </c>
      <c r="B129" s="494" t="s">
        <v>342</v>
      </c>
      <c r="C129" s="509" t="s">
        <v>357</v>
      </c>
      <c r="D129" s="521" t="s">
        <v>358</v>
      </c>
      <c r="E129" s="145"/>
      <c r="F129" s="145"/>
      <c r="G129" s="389"/>
      <c r="H129" s="764">
        <f t="shared" si="1"/>
        <v>0</v>
      </c>
      <c r="I129" s="522"/>
      <c r="J129" s="522"/>
      <c r="K129" s="517"/>
      <c r="L129" s="518"/>
      <c r="M129" s="520"/>
      <c r="N129" s="508"/>
    </row>
    <row r="130" spans="1:14" ht="13.8" hidden="1" x14ac:dyDescent="0.25">
      <c r="A130" s="494">
        <v>4</v>
      </c>
      <c r="B130" s="494" t="s">
        <v>359</v>
      </c>
      <c r="C130" s="509" t="s">
        <v>360</v>
      </c>
      <c r="D130" s="521" t="s">
        <v>361</v>
      </c>
      <c r="E130" s="145"/>
      <c r="F130" s="145"/>
      <c r="G130" s="389"/>
      <c r="H130" s="764">
        <f t="shared" si="1"/>
        <v>0</v>
      </c>
      <c r="I130" s="522"/>
      <c r="J130" s="522"/>
      <c r="K130" s="517"/>
      <c r="L130" s="518"/>
      <c r="M130" s="520"/>
      <c r="N130" s="508"/>
    </row>
    <row r="131" spans="1:14" ht="13.8" hidden="1" x14ac:dyDescent="0.25">
      <c r="A131" s="494">
        <v>4</v>
      </c>
      <c r="B131" s="494" t="s">
        <v>359</v>
      </c>
      <c r="C131" s="509" t="s">
        <v>362</v>
      </c>
      <c r="D131" s="521" t="s">
        <v>363</v>
      </c>
      <c r="E131" s="145"/>
      <c r="F131" s="145"/>
      <c r="G131" s="389"/>
      <c r="H131" s="764">
        <f t="shared" si="1"/>
        <v>0</v>
      </c>
      <c r="I131" s="522"/>
      <c r="J131" s="522"/>
      <c r="K131" s="517"/>
      <c r="L131" s="518"/>
      <c r="M131" s="520"/>
      <c r="N131" s="508"/>
    </row>
    <row r="132" spans="1:14" ht="13.8" hidden="1" x14ac:dyDescent="0.25">
      <c r="A132" s="494">
        <v>4</v>
      </c>
      <c r="B132" s="494" t="s">
        <v>359</v>
      </c>
      <c r="C132" s="509" t="s">
        <v>364</v>
      </c>
      <c r="D132" s="521" t="s">
        <v>365</v>
      </c>
      <c r="E132" s="145"/>
      <c r="F132" s="145"/>
      <c r="G132" s="389"/>
      <c r="H132" s="764">
        <f t="shared" si="1"/>
        <v>0</v>
      </c>
      <c r="I132" s="522"/>
      <c r="J132" s="522"/>
      <c r="K132" s="517"/>
      <c r="L132" s="518"/>
      <c r="M132" s="520"/>
      <c r="N132" s="508"/>
    </row>
    <row r="133" spans="1:14" ht="13.8" hidden="1" x14ac:dyDescent="0.25">
      <c r="A133" s="494">
        <v>4</v>
      </c>
      <c r="B133" s="494" t="s">
        <v>359</v>
      </c>
      <c r="C133" s="509" t="s">
        <v>366</v>
      </c>
      <c r="D133" s="521" t="s">
        <v>367</v>
      </c>
      <c r="E133" s="145"/>
      <c r="F133" s="145"/>
      <c r="G133" s="389"/>
      <c r="H133" s="764">
        <f t="shared" si="1"/>
        <v>0</v>
      </c>
      <c r="I133" s="522"/>
      <c r="J133" s="522"/>
      <c r="K133" s="517"/>
      <c r="L133" s="518"/>
      <c r="M133" s="520"/>
      <c r="N133" s="508"/>
    </row>
    <row r="134" spans="1:14" ht="13.8" hidden="1" x14ac:dyDescent="0.25">
      <c r="A134" s="494">
        <v>4</v>
      </c>
      <c r="B134" s="494" t="s">
        <v>359</v>
      </c>
      <c r="C134" s="509" t="s">
        <v>368</v>
      </c>
      <c r="D134" s="521" t="s">
        <v>369</v>
      </c>
      <c r="E134" s="145"/>
      <c r="F134" s="145"/>
      <c r="G134" s="389"/>
      <c r="H134" s="764">
        <f t="shared" si="1"/>
        <v>0</v>
      </c>
      <c r="I134" s="522"/>
      <c r="J134" s="522"/>
      <c r="K134" s="517"/>
      <c r="L134" s="518"/>
      <c r="M134" s="520"/>
      <c r="N134" s="508"/>
    </row>
    <row r="135" spans="1:14" ht="13.8" hidden="1" x14ac:dyDescent="0.25">
      <c r="A135" s="494">
        <v>4</v>
      </c>
      <c r="B135" s="494" t="s">
        <v>359</v>
      </c>
      <c r="C135" s="509" t="s">
        <v>370</v>
      </c>
      <c r="D135" s="521" t="s">
        <v>371</v>
      </c>
      <c r="E135" s="145"/>
      <c r="F135" s="145"/>
      <c r="G135" s="389"/>
      <c r="H135" s="764">
        <f t="shared" si="1"/>
        <v>0</v>
      </c>
      <c r="I135" s="522"/>
      <c r="J135" s="522"/>
      <c r="K135" s="517"/>
      <c r="L135" s="518"/>
      <c r="M135" s="520"/>
      <c r="N135" s="508"/>
    </row>
    <row r="136" spans="1:14" ht="13.8" hidden="1" x14ac:dyDescent="0.25">
      <c r="A136" s="494">
        <v>4</v>
      </c>
      <c r="B136" s="494" t="s">
        <v>359</v>
      </c>
      <c r="C136" s="509" t="s">
        <v>372</v>
      </c>
      <c r="D136" s="521" t="s">
        <v>373</v>
      </c>
      <c r="E136" s="145"/>
      <c r="F136" s="145"/>
      <c r="G136" s="389"/>
      <c r="H136" s="764">
        <f t="shared" ref="H136:H199" si="2">+E136+F136+G136</f>
        <v>0</v>
      </c>
      <c r="I136" s="522"/>
      <c r="J136" s="522"/>
      <c r="K136" s="517"/>
      <c r="L136" s="518"/>
      <c r="M136" s="520"/>
      <c r="N136" s="508"/>
    </row>
    <row r="137" spans="1:14" ht="13.8" hidden="1" x14ac:dyDescent="0.25">
      <c r="A137" s="494">
        <v>4</v>
      </c>
      <c r="B137" s="494" t="s">
        <v>359</v>
      </c>
      <c r="C137" s="509" t="s">
        <v>374</v>
      </c>
      <c r="D137" s="521" t="s">
        <v>375</v>
      </c>
      <c r="E137" s="145"/>
      <c r="F137" s="145"/>
      <c r="G137" s="389"/>
      <c r="H137" s="764">
        <f t="shared" si="2"/>
        <v>0</v>
      </c>
      <c r="I137" s="522"/>
      <c r="J137" s="522"/>
      <c r="K137" s="517"/>
      <c r="L137" s="518"/>
      <c r="M137" s="520"/>
      <c r="N137" s="508"/>
    </row>
    <row r="138" spans="1:14" ht="13.8" hidden="1" x14ac:dyDescent="0.25">
      <c r="A138" s="494">
        <v>4</v>
      </c>
      <c r="B138" s="494" t="s">
        <v>376</v>
      </c>
      <c r="C138" s="509" t="s">
        <v>377</v>
      </c>
      <c r="D138" s="521" t="s">
        <v>378</v>
      </c>
      <c r="E138" s="145"/>
      <c r="F138" s="145"/>
      <c r="G138" s="389"/>
      <c r="H138" s="764">
        <f t="shared" si="2"/>
        <v>0</v>
      </c>
      <c r="I138" s="522"/>
      <c r="J138" s="522"/>
      <c r="K138" s="517"/>
      <c r="L138" s="518"/>
      <c r="M138" s="520"/>
      <c r="N138" s="508"/>
    </row>
    <row r="139" spans="1:14" ht="13.8" hidden="1" x14ac:dyDescent="0.25">
      <c r="A139" s="494">
        <v>4</v>
      </c>
      <c r="B139" s="494" t="s">
        <v>376</v>
      </c>
      <c r="C139" s="509" t="s">
        <v>379</v>
      </c>
      <c r="D139" s="521" t="s">
        <v>380</v>
      </c>
      <c r="E139" s="145"/>
      <c r="F139" s="145"/>
      <c r="G139" s="389"/>
      <c r="H139" s="764">
        <f t="shared" si="2"/>
        <v>0</v>
      </c>
      <c r="I139" s="522"/>
      <c r="J139" s="522"/>
      <c r="K139" s="517"/>
      <c r="L139" s="518"/>
      <c r="M139" s="520"/>
      <c r="N139" s="508"/>
    </row>
    <row r="140" spans="1:14" ht="13.8" hidden="1" x14ac:dyDescent="0.25">
      <c r="A140" s="494">
        <v>5</v>
      </c>
      <c r="B140" s="494" t="s">
        <v>381</v>
      </c>
      <c r="C140" s="509" t="s">
        <v>382</v>
      </c>
      <c r="D140" s="521" t="s">
        <v>383</v>
      </c>
      <c r="E140" s="145"/>
      <c r="F140" s="145"/>
      <c r="G140" s="384"/>
      <c r="H140" s="764">
        <f t="shared" si="2"/>
        <v>0</v>
      </c>
      <c r="I140" s="522"/>
      <c r="J140" s="522"/>
      <c r="K140" s="517"/>
      <c r="L140" s="518"/>
      <c r="M140" s="520"/>
      <c r="N140" s="508"/>
    </row>
    <row r="141" spans="1:14" ht="13.8" hidden="1" x14ac:dyDescent="0.25">
      <c r="A141" s="494">
        <v>5</v>
      </c>
      <c r="B141" s="494" t="s">
        <v>381</v>
      </c>
      <c r="C141" s="509" t="s">
        <v>384</v>
      </c>
      <c r="D141" s="521" t="s">
        <v>385</v>
      </c>
      <c r="E141" s="145"/>
      <c r="F141" s="145"/>
      <c r="G141" s="384"/>
      <c r="H141" s="764">
        <f t="shared" si="2"/>
        <v>0</v>
      </c>
      <c r="I141" s="522"/>
      <c r="J141" s="522"/>
      <c r="K141" s="517"/>
      <c r="L141" s="518"/>
      <c r="M141" s="520"/>
      <c r="N141" s="508"/>
    </row>
    <row r="142" spans="1:14" ht="13.8" hidden="1" x14ac:dyDescent="0.25">
      <c r="A142" s="494">
        <v>5</v>
      </c>
      <c r="B142" s="494" t="s">
        <v>381</v>
      </c>
      <c r="C142" s="509" t="s">
        <v>386</v>
      </c>
      <c r="D142" s="521" t="s">
        <v>387</v>
      </c>
      <c r="E142" s="145"/>
      <c r="F142" s="145"/>
      <c r="G142" s="384"/>
      <c r="H142" s="764">
        <f t="shared" si="2"/>
        <v>0</v>
      </c>
      <c r="I142" s="522"/>
      <c r="J142" s="522"/>
      <c r="K142" s="517"/>
      <c r="L142" s="518"/>
      <c r="M142" s="520"/>
      <c r="N142" s="508"/>
    </row>
    <row r="143" spans="1:14" ht="13.8" hidden="1" x14ac:dyDescent="0.25">
      <c r="A143" s="494">
        <v>5</v>
      </c>
      <c r="B143" s="494" t="s">
        <v>381</v>
      </c>
      <c r="C143" s="509" t="s">
        <v>388</v>
      </c>
      <c r="D143" s="521" t="s">
        <v>389</v>
      </c>
      <c r="E143" s="145"/>
      <c r="F143" s="145"/>
      <c r="G143" s="384"/>
      <c r="H143" s="764">
        <f t="shared" si="2"/>
        <v>0</v>
      </c>
      <c r="I143" s="522"/>
      <c r="J143" s="522"/>
      <c r="K143" s="517"/>
      <c r="L143" s="518"/>
      <c r="M143" s="520"/>
      <c r="N143" s="508"/>
    </row>
    <row r="144" spans="1:14" ht="13.8" hidden="1" x14ac:dyDescent="0.25">
      <c r="A144" s="494">
        <v>5</v>
      </c>
      <c r="B144" s="494" t="s">
        <v>381</v>
      </c>
      <c r="C144" s="509" t="s">
        <v>392</v>
      </c>
      <c r="D144" s="521" t="s">
        <v>393</v>
      </c>
      <c r="E144" s="145"/>
      <c r="F144" s="145"/>
      <c r="G144" s="384"/>
      <c r="H144" s="764">
        <f t="shared" si="2"/>
        <v>0</v>
      </c>
      <c r="I144" s="522"/>
      <c r="J144" s="522"/>
      <c r="K144" s="517"/>
      <c r="L144" s="518"/>
      <c r="M144" s="520"/>
      <c r="N144" s="508"/>
    </row>
    <row r="145" spans="1:14" ht="13.8" x14ac:dyDescent="0.25">
      <c r="A145" s="494">
        <v>5</v>
      </c>
      <c r="B145" s="494" t="s">
        <v>381</v>
      </c>
      <c r="C145" s="509" t="s">
        <v>394</v>
      </c>
      <c r="D145" s="521" t="s">
        <v>395</v>
      </c>
      <c r="E145" s="145"/>
      <c r="F145" s="145"/>
      <c r="G145" s="767">
        <v>100000</v>
      </c>
      <c r="H145" s="766">
        <f t="shared" si="2"/>
        <v>100000</v>
      </c>
      <c r="I145" s="522"/>
      <c r="J145" s="522"/>
      <c r="K145" s="517" t="s">
        <v>129</v>
      </c>
      <c r="L145" s="518" t="s">
        <v>1440</v>
      </c>
      <c r="M145" s="520"/>
      <c r="N145" s="508"/>
    </row>
    <row r="146" spans="1:14" ht="13.8" hidden="1" x14ac:dyDescent="0.25">
      <c r="A146" s="494">
        <v>5</v>
      </c>
      <c r="B146" s="494" t="s">
        <v>381</v>
      </c>
      <c r="C146" s="509" t="s">
        <v>396</v>
      </c>
      <c r="D146" s="521" t="s">
        <v>397</v>
      </c>
      <c r="E146" s="145"/>
      <c r="F146" s="145"/>
      <c r="G146" s="384"/>
      <c r="H146" s="764">
        <f t="shared" si="2"/>
        <v>0</v>
      </c>
      <c r="I146" s="522"/>
      <c r="J146" s="522"/>
      <c r="K146" s="517"/>
      <c r="L146" s="518"/>
      <c r="M146" s="520"/>
      <c r="N146" s="508"/>
    </row>
    <row r="147" spans="1:14" ht="13.8" x14ac:dyDescent="0.25">
      <c r="A147" s="494">
        <v>5</v>
      </c>
      <c r="B147" s="494" t="s">
        <v>381</v>
      </c>
      <c r="C147" s="509" t="s">
        <v>398</v>
      </c>
      <c r="D147" s="521" t="s">
        <v>399</v>
      </c>
      <c r="E147" s="145"/>
      <c r="F147" s="145"/>
      <c r="G147" s="767">
        <v>8400000</v>
      </c>
      <c r="H147" s="766">
        <f t="shared" si="2"/>
        <v>8400000</v>
      </c>
      <c r="I147" s="522"/>
      <c r="J147" s="522"/>
      <c r="K147" s="517" t="s">
        <v>129</v>
      </c>
      <c r="L147" s="518" t="s">
        <v>1441</v>
      </c>
      <c r="M147" s="520"/>
      <c r="N147" s="508"/>
    </row>
    <row r="148" spans="1:14" ht="13.8" hidden="1" x14ac:dyDescent="0.25">
      <c r="A148" s="494">
        <v>5</v>
      </c>
      <c r="B148" s="494" t="s">
        <v>400</v>
      </c>
      <c r="C148" s="509" t="s">
        <v>401</v>
      </c>
      <c r="D148" s="521" t="s">
        <v>402</v>
      </c>
      <c r="E148" s="145"/>
      <c r="F148" s="145"/>
      <c r="G148" s="389"/>
      <c r="H148" s="764">
        <f t="shared" si="2"/>
        <v>0</v>
      </c>
      <c r="I148" s="522"/>
      <c r="J148" s="522"/>
      <c r="K148" s="517"/>
      <c r="L148" s="518"/>
      <c r="M148" s="520"/>
      <c r="N148" s="508"/>
    </row>
    <row r="149" spans="1:14" ht="13.8" hidden="1" x14ac:dyDescent="0.25">
      <c r="A149" s="494">
        <v>5</v>
      </c>
      <c r="B149" s="494" t="s">
        <v>400</v>
      </c>
      <c r="C149" s="509" t="s">
        <v>403</v>
      </c>
      <c r="D149" s="521" t="s">
        <v>404</v>
      </c>
      <c r="E149" s="145"/>
      <c r="F149" s="145"/>
      <c r="G149" s="389"/>
      <c r="H149" s="764">
        <f t="shared" si="2"/>
        <v>0</v>
      </c>
      <c r="I149" s="522"/>
      <c r="J149" s="522"/>
      <c r="K149" s="517"/>
      <c r="L149" s="518"/>
      <c r="M149" s="520"/>
      <c r="N149" s="508"/>
    </row>
    <row r="150" spans="1:14" ht="13.8" hidden="1" x14ac:dyDescent="0.25">
      <c r="A150" s="494">
        <v>5</v>
      </c>
      <c r="B150" s="494" t="s">
        <v>400</v>
      </c>
      <c r="C150" s="509" t="s">
        <v>405</v>
      </c>
      <c r="D150" s="521" t="s">
        <v>406</v>
      </c>
      <c r="E150" s="145"/>
      <c r="F150" s="145"/>
      <c r="G150" s="389"/>
      <c r="H150" s="764">
        <f t="shared" si="2"/>
        <v>0</v>
      </c>
      <c r="I150" s="522"/>
      <c r="J150" s="522"/>
      <c r="K150" s="517"/>
      <c r="L150" s="518"/>
      <c r="M150" s="520"/>
      <c r="N150" s="508"/>
    </row>
    <row r="151" spans="1:14" ht="13.8" hidden="1" x14ac:dyDescent="0.25">
      <c r="A151" s="494">
        <v>5</v>
      </c>
      <c r="B151" s="494" t="s">
        <v>400</v>
      </c>
      <c r="C151" s="509" t="s">
        <v>407</v>
      </c>
      <c r="D151" s="521" t="s">
        <v>408</v>
      </c>
      <c r="E151" s="145"/>
      <c r="F151" s="145"/>
      <c r="G151" s="389"/>
      <c r="H151" s="764">
        <f t="shared" si="2"/>
        <v>0</v>
      </c>
      <c r="I151" s="522"/>
      <c r="J151" s="522"/>
      <c r="K151" s="517"/>
      <c r="L151" s="518"/>
      <c r="M151" s="520"/>
      <c r="N151" s="508"/>
    </row>
    <row r="152" spans="1:14" ht="13.8" hidden="1" x14ac:dyDescent="0.25">
      <c r="A152" s="494">
        <v>5</v>
      </c>
      <c r="B152" s="494" t="s">
        <v>400</v>
      </c>
      <c r="C152" s="509" t="s">
        <v>409</v>
      </c>
      <c r="D152" s="521" t="s">
        <v>410</v>
      </c>
      <c r="E152" s="145"/>
      <c r="F152" s="145"/>
      <c r="G152" s="389"/>
      <c r="H152" s="764">
        <f t="shared" si="2"/>
        <v>0</v>
      </c>
      <c r="I152" s="522"/>
      <c r="J152" s="522"/>
      <c r="K152" s="517"/>
      <c r="L152" s="518"/>
      <c r="M152" s="520"/>
      <c r="N152" s="508"/>
    </row>
    <row r="153" spans="1:14" ht="13.8" hidden="1" x14ac:dyDescent="0.25">
      <c r="A153" s="494">
        <v>5</v>
      </c>
      <c r="B153" s="494" t="s">
        <v>400</v>
      </c>
      <c r="C153" s="509" t="s">
        <v>411</v>
      </c>
      <c r="D153" s="521" t="s">
        <v>412</v>
      </c>
      <c r="E153" s="145"/>
      <c r="F153" s="145"/>
      <c r="G153" s="389"/>
      <c r="H153" s="764">
        <f t="shared" si="2"/>
        <v>0</v>
      </c>
      <c r="I153" s="522"/>
      <c r="J153" s="522"/>
      <c r="K153" s="517"/>
      <c r="L153" s="518"/>
      <c r="M153" s="520"/>
      <c r="N153" s="508"/>
    </row>
    <row r="154" spans="1:14" ht="13.8" hidden="1" x14ac:dyDescent="0.25">
      <c r="A154" s="494">
        <v>5</v>
      </c>
      <c r="B154" s="494" t="s">
        <v>400</v>
      </c>
      <c r="C154" s="509" t="s">
        <v>413</v>
      </c>
      <c r="D154" s="521" t="s">
        <v>414</v>
      </c>
      <c r="E154" s="145"/>
      <c r="F154" s="145"/>
      <c r="G154" s="389"/>
      <c r="H154" s="764">
        <f t="shared" si="2"/>
        <v>0</v>
      </c>
      <c r="I154" s="522"/>
      <c r="J154" s="522"/>
      <c r="K154" s="517"/>
      <c r="L154" s="518"/>
      <c r="M154" s="520"/>
      <c r="N154" s="508"/>
    </row>
    <row r="155" spans="1:14" ht="39.6" x14ac:dyDescent="0.25">
      <c r="A155" s="494">
        <v>5</v>
      </c>
      <c r="B155" s="494" t="s">
        <v>400</v>
      </c>
      <c r="C155" s="509" t="s">
        <v>415</v>
      </c>
      <c r="D155" s="521" t="s">
        <v>416</v>
      </c>
      <c r="E155" s="145"/>
      <c r="F155" s="145"/>
      <c r="G155" s="769">
        <v>187300000</v>
      </c>
      <c r="H155" s="766">
        <f t="shared" si="2"/>
        <v>187300000</v>
      </c>
      <c r="I155" s="522" t="s">
        <v>1442</v>
      </c>
      <c r="J155" s="522"/>
      <c r="K155" s="517" t="s">
        <v>129</v>
      </c>
      <c r="L155" s="518" t="s">
        <v>1443</v>
      </c>
      <c r="M155" s="520"/>
      <c r="N155" s="508"/>
    </row>
    <row r="156" spans="1:14" ht="13.8" hidden="1" x14ac:dyDescent="0.25">
      <c r="A156" s="494">
        <v>5</v>
      </c>
      <c r="B156" s="494" t="s">
        <v>419</v>
      </c>
      <c r="C156" s="509" t="s">
        <v>420</v>
      </c>
      <c r="D156" s="521" t="s">
        <v>421</v>
      </c>
      <c r="E156" s="145"/>
      <c r="F156" s="145"/>
      <c r="G156" s="389"/>
      <c r="H156" s="764">
        <f t="shared" si="2"/>
        <v>0</v>
      </c>
      <c r="I156" s="522"/>
      <c r="J156" s="522"/>
      <c r="K156" s="517"/>
      <c r="L156" s="518"/>
      <c r="M156" s="520"/>
      <c r="N156" s="508"/>
    </row>
    <row r="157" spans="1:14" ht="13.8" hidden="1" x14ac:dyDescent="0.25">
      <c r="A157" s="494">
        <v>5</v>
      </c>
      <c r="B157" s="494" t="s">
        <v>419</v>
      </c>
      <c r="C157" s="509" t="s">
        <v>422</v>
      </c>
      <c r="D157" s="521" t="s">
        <v>423</v>
      </c>
      <c r="E157" s="145"/>
      <c r="F157" s="145"/>
      <c r="G157" s="389"/>
      <c r="H157" s="764">
        <f t="shared" si="2"/>
        <v>0</v>
      </c>
      <c r="I157" s="522"/>
      <c r="J157" s="522"/>
      <c r="K157" s="517"/>
      <c r="L157" s="518"/>
      <c r="M157" s="520"/>
      <c r="N157" s="508"/>
    </row>
    <row r="158" spans="1:14" ht="13.8" hidden="1" x14ac:dyDescent="0.25">
      <c r="A158" s="494">
        <v>5</v>
      </c>
      <c r="B158" s="494" t="s">
        <v>419</v>
      </c>
      <c r="C158" s="509" t="s">
        <v>424</v>
      </c>
      <c r="D158" s="521" t="s">
        <v>425</v>
      </c>
      <c r="E158" s="145"/>
      <c r="F158" s="145"/>
      <c r="G158" s="389"/>
      <c r="H158" s="764">
        <f t="shared" si="2"/>
        <v>0</v>
      </c>
      <c r="I158" s="522"/>
      <c r="J158" s="522"/>
      <c r="K158" s="517"/>
      <c r="L158" s="518"/>
      <c r="M158" s="520"/>
      <c r="N158" s="508"/>
    </row>
    <row r="159" spans="1:14" ht="13.8" hidden="1" x14ac:dyDescent="0.25">
      <c r="A159" s="494">
        <v>5</v>
      </c>
      <c r="B159" s="494" t="s">
        <v>426</v>
      </c>
      <c r="C159" s="509" t="s">
        <v>427</v>
      </c>
      <c r="D159" s="521" t="s">
        <v>428</v>
      </c>
      <c r="E159" s="145"/>
      <c r="F159" s="145"/>
      <c r="G159" s="389"/>
      <c r="H159" s="764">
        <f t="shared" si="2"/>
        <v>0</v>
      </c>
      <c r="I159" s="522"/>
      <c r="J159" s="522"/>
      <c r="K159" s="517"/>
      <c r="L159" s="518"/>
      <c r="M159" s="520"/>
      <c r="N159" s="508"/>
    </row>
    <row r="160" spans="1:14" ht="13.8" hidden="1" x14ac:dyDescent="0.25">
      <c r="A160" s="494">
        <v>5</v>
      </c>
      <c r="B160" s="494" t="s">
        <v>426</v>
      </c>
      <c r="C160" s="509" t="s">
        <v>429</v>
      </c>
      <c r="D160" s="521" t="s">
        <v>430</v>
      </c>
      <c r="E160" s="145"/>
      <c r="F160" s="145"/>
      <c r="G160" s="389"/>
      <c r="H160" s="764">
        <f t="shared" si="2"/>
        <v>0</v>
      </c>
      <c r="I160" s="522"/>
      <c r="J160" s="522"/>
      <c r="K160" s="517"/>
      <c r="L160" s="518"/>
      <c r="M160" s="520"/>
      <c r="N160" s="508"/>
    </row>
    <row r="161" spans="1:14" ht="13.8" x14ac:dyDescent="0.25">
      <c r="A161" s="494">
        <v>5</v>
      </c>
      <c r="B161" s="494" t="s">
        <v>426</v>
      </c>
      <c r="C161" s="509" t="s">
        <v>431</v>
      </c>
      <c r="D161" s="521" t="s">
        <v>432</v>
      </c>
      <c r="E161" s="145"/>
      <c r="F161" s="145"/>
      <c r="G161" s="770">
        <v>4200000</v>
      </c>
      <c r="H161" s="766">
        <f t="shared" si="2"/>
        <v>4200000</v>
      </c>
      <c r="I161" s="52"/>
      <c r="J161" s="52"/>
      <c r="K161" s="517"/>
      <c r="L161" s="518"/>
      <c r="M161" s="520" t="s">
        <v>129</v>
      </c>
      <c r="N161" s="508" t="s">
        <v>1444</v>
      </c>
    </row>
    <row r="162" spans="1:14" ht="13.8" hidden="1" x14ac:dyDescent="0.25">
      <c r="A162" s="494">
        <v>5</v>
      </c>
      <c r="B162" s="494" t="s">
        <v>426</v>
      </c>
      <c r="C162" s="509" t="s">
        <v>436</v>
      </c>
      <c r="D162" s="521" t="s">
        <v>437</v>
      </c>
      <c r="E162" s="145"/>
      <c r="F162" s="145"/>
      <c r="G162" s="389"/>
      <c r="H162" s="764">
        <f t="shared" si="2"/>
        <v>0</v>
      </c>
      <c r="I162" s="522"/>
      <c r="J162" s="522"/>
      <c r="K162" s="517"/>
      <c r="L162" s="518"/>
      <c r="M162" s="520"/>
      <c r="N162" s="508"/>
    </row>
    <row r="163" spans="1:14" ht="13.8" hidden="1" x14ac:dyDescent="0.25">
      <c r="A163" s="494">
        <v>6</v>
      </c>
      <c r="B163" s="494" t="s">
        <v>438</v>
      </c>
      <c r="C163" s="509" t="s">
        <v>439</v>
      </c>
      <c r="D163" s="521" t="s">
        <v>440</v>
      </c>
      <c r="E163" s="145"/>
      <c r="F163" s="145"/>
      <c r="G163" s="389"/>
      <c r="H163" s="764">
        <f t="shared" si="2"/>
        <v>0</v>
      </c>
      <c r="I163" s="522"/>
      <c r="J163" s="522"/>
      <c r="K163" s="517"/>
      <c r="L163" s="518"/>
      <c r="M163" s="520"/>
      <c r="N163" s="508"/>
    </row>
    <row r="164" spans="1:14" ht="13.8" hidden="1" x14ac:dyDescent="0.25">
      <c r="A164" s="494">
        <v>6</v>
      </c>
      <c r="B164" s="494" t="s">
        <v>438</v>
      </c>
      <c r="C164" s="509" t="s">
        <v>441</v>
      </c>
      <c r="D164" s="508" t="s">
        <v>442</v>
      </c>
      <c r="E164" s="145"/>
      <c r="F164" s="145"/>
      <c r="G164" s="384"/>
      <c r="H164" s="764">
        <f t="shared" si="2"/>
        <v>0</v>
      </c>
      <c r="I164" s="522"/>
      <c r="J164" s="522"/>
      <c r="K164" s="517"/>
      <c r="L164" s="518"/>
      <c r="M164" s="520"/>
      <c r="N164" s="508"/>
    </row>
    <row r="165" spans="1:14" ht="52.8" x14ac:dyDescent="0.25">
      <c r="A165" s="494">
        <v>6</v>
      </c>
      <c r="B165" s="494" t="s">
        <v>438</v>
      </c>
      <c r="C165" s="509" t="s">
        <v>443</v>
      </c>
      <c r="D165" s="523" t="s">
        <v>444</v>
      </c>
      <c r="E165" s="145"/>
      <c r="F165" s="145"/>
      <c r="G165" s="770">
        <v>2829437</v>
      </c>
      <c r="H165" s="766">
        <f t="shared" si="2"/>
        <v>2829437</v>
      </c>
      <c r="I165" s="589" t="s">
        <v>1445</v>
      </c>
      <c r="J165" s="589"/>
      <c r="K165" s="517"/>
      <c r="L165" s="518"/>
      <c r="M165" s="520"/>
      <c r="N165" s="508"/>
    </row>
    <row r="166" spans="1:14" ht="52.8" x14ac:dyDescent="0.25">
      <c r="A166" s="494">
        <v>6</v>
      </c>
      <c r="B166" s="494" t="s">
        <v>438</v>
      </c>
      <c r="C166" s="509" t="s">
        <v>446</v>
      </c>
      <c r="D166" s="523" t="s">
        <v>444</v>
      </c>
      <c r="E166" s="145"/>
      <c r="F166" s="145"/>
      <c r="G166" s="770">
        <v>450548</v>
      </c>
      <c r="H166" s="766">
        <f t="shared" si="2"/>
        <v>450548</v>
      </c>
      <c r="I166" s="589" t="s">
        <v>1446</v>
      </c>
      <c r="J166" s="589"/>
      <c r="K166" s="517"/>
      <c r="L166" s="518"/>
      <c r="M166" s="519"/>
      <c r="N166" s="508"/>
    </row>
    <row r="167" spans="1:14" ht="13.8" hidden="1" x14ac:dyDescent="0.25">
      <c r="A167" s="494">
        <v>6</v>
      </c>
      <c r="B167" s="494" t="s">
        <v>438</v>
      </c>
      <c r="C167" s="509" t="s">
        <v>448</v>
      </c>
      <c r="D167" s="521" t="s">
        <v>449</v>
      </c>
      <c r="E167" s="145"/>
      <c r="F167" s="145"/>
      <c r="G167" s="384"/>
      <c r="H167" s="764">
        <f t="shared" si="2"/>
        <v>0</v>
      </c>
      <c r="I167" s="522"/>
      <c r="J167" s="522"/>
      <c r="K167" s="517"/>
      <c r="L167" s="518"/>
      <c r="M167" s="520"/>
      <c r="N167" s="508"/>
    </row>
    <row r="168" spans="1:14" ht="13.8" hidden="1" x14ac:dyDescent="0.25">
      <c r="C168" s="528" t="s">
        <v>450</v>
      </c>
      <c r="D168" s="529" t="s">
        <v>449</v>
      </c>
      <c r="E168" s="145"/>
      <c r="F168" s="145"/>
      <c r="G168" s="384"/>
      <c r="H168" s="764"/>
      <c r="I168" s="522"/>
      <c r="J168" s="522"/>
      <c r="K168" s="517"/>
      <c r="L168" s="518"/>
      <c r="M168" s="520"/>
      <c r="N168" s="508"/>
    </row>
    <row r="169" spans="1:14" ht="13.8" hidden="1" outlineLevel="1" x14ac:dyDescent="0.25">
      <c r="C169" s="530" t="s">
        <v>451</v>
      </c>
      <c r="D169" s="523" t="s">
        <v>452</v>
      </c>
      <c r="E169" s="145"/>
      <c r="F169" s="145"/>
      <c r="G169" s="384"/>
      <c r="H169" s="764">
        <f t="shared" si="2"/>
        <v>0</v>
      </c>
      <c r="I169" s="522"/>
      <c r="J169" s="522"/>
      <c r="K169" s="517"/>
      <c r="L169" s="518"/>
      <c r="M169" s="520"/>
      <c r="N169" s="508"/>
    </row>
    <row r="170" spans="1:14" ht="13.8" hidden="1" outlineLevel="1" x14ac:dyDescent="0.25">
      <c r="C170" s="530" t="s">
        <v>453</v>
      </c>
      <c r="D170" s="523" t="s">
        <v>454</v>
      </c>
      <c r="E170" s="145"/>
      <c r="F170" s="145"/>
      <c r="G170" s="384"/>
      <c r="H170" s="764">
        <f t="shared" si="2"/>
        <v>0</v>
      </c>
      <c r="I170" s="522"/>
      <c r="J170" s="522"/>
      <c r="K170" s="517"/>
      <c r="L170" s="518"/>
      <c r="M170" s="520"/>
      <c r="N170" s="508"/>
    </row>
    <row r="171" spans="1:14" ht="13.8" hidden="1" outlineLevel="1" x14ac:dyDescent="0.25">
      <c r="C171" s="530" t="s">
        <v>455</v>
      </c>
      <c r="D171" s="523" t="s">
        <v>456</v>
      </c>
      <c r="E171" s="145"/>
      <c r="F171" s="145"/>
      <c r="G171" s="384"/>
      <c r="H171" s="764">
        <f t="shared" si="2"/>
        <v>0</v>
      </c>
      <c r="I171" s="522"/>
      <c r="J171" s="522"/>
      <c r="K171" s="517"/>
      <c r="L171" s="518"/>
      <c r="M171" s="520"/>
      <c r="N171" s="508"/>
    </row>
    <row r="172" spans="1:14" ht="13.8" hidden="1" outlineLevel="1" x14ac:dyDescent="0.25">
      <c r="C172" s="530" t="s">
        <v>457</v>
      </c>
      <c r="D172" s="523" t="s">
        <v>458</v>
      </c>
      <c r="E172" s="145"/>
      <c r="F172" s="145"/>
      <c r="G172" s="384"/>
      <c r="H172" s="764">
        <f t="shared" si="2"/>
        <v>0</v>
      </c>
      <c r="I172" s="522"/>
      <c r="J172" s="522"/>
      <c r="K172" s="517"/>
      <c r="L172" s="518"/>
      <c r="M172" s="520"/>
      <c r="N172" s="508"/>
    </row>
    <row r="173" spans="1:14" ht="13.8" hidden="1" outlineLevel="1" x14ac:dyDescent="0.25">
      <c r="C173" s="530" t="s">
        <v>459</v>
      </c>
      <c r="D173" s="523" t="s">
        <v>460</v>
      </c>
      <c r="E173" s="145"/>
      <c r="F173" s="145"/>
      <c r="G173" s="384"/>
      <c r="H173" s="764">
        <f t="shared" si="2"/>
        <v>0</v>
      </c>
      <c r="I173" s="522"/>
      <c r="J173" s="522"/>
      <c r="K173" s="517"/>
      <c r="L173" s="518"/>
      <c r="M173" s="520"/>
      <c r="N173" s="508"/>
    </row>
    <row r="174" spans="1:14" ht="13.8" hidden="1" outlineLevel="1" x14ac:dyDescent="0.25">
      <c r="C174" s="530" t="s">
        <v>461</v>
      </c>
      <c r="D174" s="523" t="s">
        <v>462</v>
      </c>
      <c r="E174" s="145"/>
      <c r="F174" s="145"/>
      <c r="G174" s="384"/>
      <c r="H174" s="764">
        <f t="shared" si="2"/>
        <v>0</v>
      </c>
      <c r="I174" s="522"/>
      <c r="J174" s="522"/>
      <c r="K174" s="517"/>
      <c r="L174" s="518"/>
      <c r="M174" s="520"/>
      <c r="N174" s="508"/>
    </row>
    <row r="175" spans="1:14" ht="13.8" hidden="1" outlineLevel="1" x14ac:dyDescent="0.25">
      <c r="C175" s="530" t="s">
        <v>463</v>
      </c>
      <c r="D175" s="523" t="s">
        <v>464</v>
      </c>
      <c r="E175" s="145"/>
      <c r="F175" s="145"/>
      <c r="G175" s="384"/>
      <c r="H175" s="764">
        <f t="shared" si="2"/>
        <v>0</v>
      </c>
      <c r="I175" s="522"/>
      <c r="J175" s="522"/>
      <c r="K175" s="517"/>
      <c r="L175" s="518"/>
      <c r="M175" s="520"/>
      <c r="N175" s="508"/>
    </row>
    <row r="176" spans="1:14" ht="13.8" hidden="1" outlineLevel="1" x14ac:dyDescent="0.25">
      <c r="C176" s="530" t="s">
        <v>465</v>
      </c>
      <c r="D176" s="523" t="s">
        <v>466</v>
      </c>
      <c r="E176" s="145"/>
      <c r="F176" s="145"/>
      <c r="G176" s="384"/>
      <c r="H176" s="764">
        <f t="shared" si="2"/>
        <v>0</v>
      </c>
      <c r="I176" s="522"/>
      <c r="J176" s="522"/>
      <c r="K176" s="517"/>
      <c r="L176" s="518"/>
      <c r="M176" s="520"/>
      <c r="N176" s="508"/>
    </row>
    <row r="177" spans="3:14" ht="13.8" hidden="1" outlineLevel="1" x14ac:dyDescent="0.25">
      <c r="C177" s="530" t="s">
        <v>467</v>
      </c>
      <c r="D177" s="523" t="s">
        <v>468</v>
      </c>
      <c r="E177" s="145"/>
      <c r="F177" s="145"/>
      <c r="G177" s="384"/>
      <c r="H177" s="764">
        <f t="shared" si="2"/>
        <v>0</v>
      </c>
      <c r="I177" s="522"/>
      <c r="J177" s="522"/>
      <c r="K177" s="517"/>
      <c r="L177" s="518"/>
      <c r="M177" s="520"/>
      <c r="N177" s="508"/>
    </row>
    <row r="178" spans="3:14" ht="13.8" hidden="1" outlineLevel="1" x14ac:dyDescent="0.25">
      <c r="C178" s="530" t="s">
        <v>469</v>
      </c>
      <c r="D178" s="523" t="s">
        <v>470</v>
      </c>
      <c r="E178" s="145"/>
      <c r="F178" s="145"/>
      <c r="G178" s="384"/>
      <c r="H178" s="764">
        <f t="shared" si="2"/>
        <v>0</v>
      </c>
      <c r="I178" s="522"/>
      <c r="J178" s="522"/>
      <c r="K178" s="517"/>
      <c r="L178" s="518"/>
      <c r="M178" s="520"/>
      <c r="N178" s="508"/>
    </row>
    <row r="179" spans="3:14" ht="13.8" hidden="1" outlineLevel="1" x14ac:dyDescent="0.25">
      <c r="C179" s="530" t="s">
        <v>471</v>
      </c>
      <c r="D179" s="523" t="s">
        <v>472</v>
      </c>
      <c r="E179" s="145"/>
      <c r="F179" s="145"/>
      <c r="G179" s="384"/>
      <c r="H179" s="764">
        <f t="shared" si="2"/>
        <v>0</v>
      </c>
      <c r="I179" s="522"/>
      <c r="J179" s="522"/>
      <c r="K179" s="517"/>
      <c r="L179" s="518"/>
      <c r="M179" s="520"/>
      <c r="N179" s="508"/>
    </row>
    <row r="180" spans="3:14" ht="13.8" hidden="1" outlineLevel="1" x14ac:dyDescent="0.25">
      <c r="C180" s="530" t="s">
        <v>473</v>
      </c>
      <c r="D180" s="523" t="s">
        <v>474</v>
      </c>
      <c r="E180" s="145"/>
      <c r="F180" s="145"/>
      <c r="G180" s="384"/>
      <c r="H180" s="764">
        <f t="shared" si="2"/>
        <v>0</v>
      </c>
      <c r="I180" s="522"/>
      <c r="J180" s="522"/>
      <c r="K180" s="517"/>
      <c r="L180" s="518"/>
      <c r="M180" s="520"/>
      <c r="N180" s="508"/>
    </row>
    <row r="181" spans="3:14" ht="13.8" hidden="1" outlineLevel="1" x14ac:dyDescent="0.25">
      <c r="C181" s="530" t="s">
        <v>475</v>
      </c>
      <c r="D181" s="523" t="s">
        <v>476</v>
      </c>
      <c r="E181" s="145"/>
      <c r="F181" s="145"/>
      <c r="G181" s="384"/>
      <c r="H181" s="764">
        <f t="shared" si="2"/>
        <v>0</v>
      </c>
      <c r="I181" s="522"/>
      <c r="J181" s="522"/>
      <c r="K181" s="517"/>
      <c r="L181" s="518"/>
      <c r="M181" s="520"/>
      <c r="N181" s="508"/>
    </row>
    <row r="182" spans="3:14" ht="13.8" hidden="1" outlineLevel="1" x14ac:dyDescent="0.25">
      <c r="C182" s="530" t="s">
        <v>477</v>
      </c>
      <c r="D182" s="523" t="s">
        <v>478</v>
      </c>
      <c r="E182" s="145"/>
      <c r="F182" s="145"/>
      <c r="G182" s="384"/>
      <c r="H182" s="764">
        <f t="shared" si="2"/>
        <v>0</v>
      </c>
      <c r="I182" s="522"/>
      <c r="J182" s="522"/>
      <c r="K182" s="517"/>
      <c r="L182" s="518"/>
      <c r="M182" s="520"/>
      <c r="N182" s="508"/>
    </row>
    <row r="183" spans="3:14" ht="13.8" hidden="1" outlineLevel="1" x14ac:dyDescent="0.25">
      <c r="C183" s="530" t="s">
        <v>479</v>
      </c>
      <c r="D183" s="523" t="s">
        <v>480</v>
      </c>
      <c r="E183" s="145"/>
      <c r="F183" s="145"/>
      <c r="G183" s="384"/>
      <c r="H183" s="764">
        <f t="shared" si="2"/>
        <v>0</v>
      </c>
      <c r="I183" s="522"/>
      <c r="J183" s="522"/>
      <c r="K183" s="517"/>
      <c r="L183" s="518"/>
      <c r="M183" s="520"/>
      <c r="N183" s="508"/>
    </row>
    <row r="184" spans="3:14" ht="13.8" hidden="1" outlineLevel="1" x14ac:dyDescent="0.25">
      <c r="C184" s="530" t="s">
        <v>481</v>
      </c>
      <c r="D184" s="523" t="s">
        <v>482</v>
      </c>
      <c r="E184" s="145"/>
      <c r="F184" s="145"/>
      <c r="G184" s="384"/>
      <c r="H184" s="764">
        <f t="shared" si="2"/>
        <v>0</v>
      </c>
      <c r="I184" s="522"/>
      <c r="J184" s="522"/>
      <c r="K184" s="517"/>
      <c r="L184" s="518"/>
      <c r="M184" s="520"/>
      <c r="N184" s="508"/>
    </row>
    <row r="185" spans="3:14" ht="13.8" hidden="1" outlineLevel="1" x14ac:dyDescent="0.25">
      <c r="C185" s="530" t="s">
        <v>483</v>
      </c>
      <c r="D185" s="523" t="s">
        <v>484</v>
      </c>
      <c r="E185" s="145"/>
      <c r="F185" s="145"/>
      <c r="G185" s="384"/>
      <c r="H185" s="764">
        <f t="shared" si="2"/>
        <v>0</v>
      </c>
      <c r="I185" s="522"/>
      <c r="J185" s="522"/>
      <c r="K185" s="517"/>
      <c r="L185" s="518"/>
      <c r="M185" s="520"/>
      <c r="N185" s="508"/>
    </row>
    <row r="186" spans="3:14" ht="13.8" hidden="1" outlineLevel="1" x14ac:dyDescent="0.25">
      <c r="C186" s="530" t="s">
        <v>485</v>
      </c>
      <c r="D186" s="523" t="s">
        <v>486</v>
      </c>
      <c r="E186" s="145"/>
      <c r="F186" s="145"/>
      <c r="G186" s="384"/>
      <c r="H186" s="764">
        <f t="shared" si="2"/>
        <v>0</v>
      </c>
      <c r="I186" s="522"/>
      <c r="J186" s="522"/>
      <c r="K186" s="517"/>
      <c r="L186" s="518"/>
      <c r="M186" s="520"/>
      <c r="N186" s="508"/>
    </row>
    <row r="187" spans="3:14" ht="13.8" hidden="1" outlineLevel="1" x14ac:dyDescent="0.25">
      <c r="C187" s="530" t="s">
        <v>487</v>
      </c>
      <c r="D187" s="523" t="s">
        <v>488</v>
      </c>
      <c r="E187" s="145"/>
      <c r="F187" s="145"/>
      <c r="G187" s="384"/>
      <c r="H187" s="764">
        <f t="shared" si="2"/>
        <v>0</v>
      </c>
      <c r="I187" s="522"/>
      <c r="J187" s="522"/>
      <c r="K187" s="517"/>
      <c r="L187" s="518"/>
      <c r="M187" s="520"/>
      <c r="N187" s="508"/>
    </row>
    <row r="188" spans="3:14" ht="13.8" hidden="1" outlineLevel="1" x14ac:dyDescent="0.25">
      <c r="C188" s="530" t="s">
        <v>489</v>
      </c>
      <c r="D188" s="523" t="s">
        <v>490</v>
      </c>
      <c r="E188" s="145"/>
      <c r="F188" s="145"/>
      <c r="G188" s="384"/>
      <c r="H188" s="764">
        <f t="shared" si="2"/>
        <v>0</v>
      </c>
      <c r="I188" s="522"/>
      <c r="J188" s="522"/>
      <c r="K188" s="517"/>
      <c r="L188" s="518"/>
      <c r="M188" s="520"/>
      <c r="N188" s="508"/>
    </row>
    <row r="189" spans="3:14" ht="13.8" hidden="1" outlineLevel="1" x14ac:dyDescent="0.25">
      <c r="C189" s="530" t="s">
        <v>491</v>
      </c>
      <c r="D189" s="523" t="s">
        <v>492</v>
      </c>
      <c r="E189" s="145"/>
      <c r="F189" s="145"/>
      <c r="G189" s="384"/>
      <c r="H189" s="764">
        <f t="shared" si="2"/>
        <v>0</v>
      </c>
      <c r="I189" s="522"/>
      <c r="J189" s="522"/>
      <c r="K189" s="517"/>
      <c r="L189" s="518"/>
      <c r="M189" s="520"/>
      <c r="N189" s="508"/>
    </row>
    <row r="190" spans="3:14" ht="13.8" hidden="1" outlineLevel="1" x14ac:dyDescent="0.25">
      <c r="C190" s="530" t="s">
        <v>493</v>
      </c>
      <c r="D190" s="523" t="s">
        <v>494</v>
      </c>
      <c r="E190" s="145"/>
      <c r="F190" s="145"/>
      <c r="G190" s="384"/>
      <c r="H190" s="764">
        <f t="shared" si="2"/>
        <v>0</v>
      </c>
      <c r="I190" s="522"/>
      <c r="J190" s="522"/>
      <c r="K190" s="517"/>
      <c r="L190" s="518"/>
      <c r="M190" s="520"/>
      <c r="N190" s="508"/>
    </row>
    <row r="191" spans="3:14" ht="13.8" hidden="1" outlineLevel="1" x14ac:dyDescent="0.25">
      <c r="C191" s="530" t="s">
        <v>495</v>
      </c>
      <c r="D191" s="523" t="s">
        <v>496</v>
      </c>
      <c r="E191" s="145"/>
      <c r="F191" s="145"/>
      <c r="G191" s="384"/>
      <c r="H191" s="764">
        <f t="shared" si="2"/>
        <v>0</v>
      </c>
      <c r="I191" s="522"/>
      <c r="J191" s="522"/>
      <c r="K191" s="517"/>
      <c r="L191" s="518"/>
      <c r="M191" s="520"/>
      <c r="N191" s="508"/>
    </row>
    <row r="192" spans="3:14" ht="13.8" hidden="1" outlineLevel="1" x14ac:dyDescent="0.25">
      <c r="C192" s="530" t="s">
        <v>497</v>
      </c>
      <c r="D192" s="523" t="s">
        <v>498</v>
      </c>
      <c r="E192" s="145"/>
      <c r="F192" s="145"/>
      <c r="G192" s="384"/>
      <c r="H192" s="764">
        <f t="shared" si="2"/>
        <v>0</v>
      </c>
      <c r="I192" s="522"/>
      <c r="J192" s="522"/>
      <c r="K192" s="517"/>
      <c r="L192" s="518"/>
      <c r="M192" s="520"/>
      <c r="N192" s="508"/>
    </row>
    <row r="193" spans="3:14" ht="13.8" hidden="1" outlineLevel="1" x14ac:dyDescent="0.25">
      <c r="C193" s="530" t="s">
        <v>499</v>
      </c>
      <c r="D193" s="523" t="s">
        <v>500</v>
      </c>
      <c r="E193" s="145"/>
      <c r="F193" s="145"/>
      <c r="G193" s="384"/>
      <c r="H193" s="764">
        <f t="shared" si="2"/>
        <v>0</v>
      </c>
      <c r="I193" s="522"/>
      <c r="J193" s="522"/>
      <c r="K193" s="517"/>
      <c r="L193" s="518"/>
      <c r="M193" s="520"/>
      <c r="N193" s="508"/>
    </row>
    <row r="194" spans="3:14" ht="13.8" hidden="1" outlineLevel="1" x14ac:dyDescent="0.25">
      <c r="C194" s="530" t="s">
        <v>501</v>
      </c>
      <c r="D194" s="523" t="s">
        <v>502</v>
      </c>
      <c r="E194" s="145"/>
      <c r="F194" s="145"/>
      <c r="G194" s="384"/>
      <c r="H194" s="764">
        <f t="shared" si="2"/>
        <v>0</v>
      </c>
      <c r="I194" s="522"/>
      <c r="J194" s="522"/>
      <c r="K194" s="517"/>
      <c r="L194" s="518"/>
      <c r="M194" s="520"/>
      <c r="N194" s="508"/>
    </row>
    <row r="195" spans="3:14" ht="13.8" hidden="1" outlineLevel="1" x14ac:dyDescent="0.25">
      <c r="C195" s="530" t="s">
        <v>503</v>
      </c>
      <c r="D195" s="523" t="s">
        <v>504</v>
      </c>
      <c r="E195" s="145"/>
      <c r="F195" s="145"/>
      <c r="G195" s="384"/>
      <c r="H195" s="764">
        <f t="shared" si="2"/>
        <v>0</v>
      </c>
      <c r="I195" s="522"/>
      <c r="J195" s="522"/>
      <c r="K195" s="517"/>
      <c r="L195" s="518"/>
      <c r="M195" s="520"/>
      <c r="N195" s="508"/>
    </row>
    <row r="196" spans="3:14" ht="13.8" hidden="1" outlineLevel="1" x14ac:dyDescent="0.25">
      <c r="C196" s="530" t="s">
        <v>505</v>
      </c>
      <c r="D196" s="523" t="s">
        <v>506</v>
      </c>
      <c r="E196" s="145"/>
      <c r="F196" s="145"/>
      <c r="G196" s="384"/>
      <c r="H196" s="764">
        <f t="shared" si="2"/>
        <v>0</v>
      </c>
      <c r="I196" s="522"/>
      <c r="J196" s="522"/>
      <c r="K196" s="517"/>
      <c r="L196" s="518"/>
      <c r="M196" s="520"/>
      <c r="N196" s="508"/>
    </row>
    <row r="197" spans="3:14" ht="13.8" hidden="1" outlineLevel="1" x14ac:dyDescent="0.25">
      <c r="C197" s="530" t="s">
        <v>507</v>
      </c>
      <c r="D197" s="523" t="s">
        <v>508</v>
      </c>
      <c r="E197" s="145"/>
      <c r="F197" s="145"/>
      <c r="G197" s="384"/>
      <c r="H197" s="764">
        <f t="shared" si="2"/>
        <v>0</v>
      </c>
      <c r="I197" s="522"/>
      <c r="J197" s="522"/>
      <c r="K197" s="517"/>
      <c r="L197" s="518"/>
      <c r="M197" s="520"/>
      <c r="N197" s="508"/>
    </row>
    <row r="198" spans="3:14" ht="13.8" hidden="1" outlineLevel="1" x14ac:dyDescent="0.25">
      <c r="C198" s="530" t="s">
        <v>509</v>
      </c>
      <c r="D198" s="523" t="s">
        <v>510</v>
      </c>
      <c r="E198" s="145"/>
      <c r="F198" s="145"/>
      <c r="G198" s="384"/>
      <c r="H198" s="764">
        <f t="shared" si="2"/>
        <v>0</v>
      </c>
      <c r="I198" s="522"/>
      <c r="J198" s="522"/>
      <c r="K198" s="517"/>
      <c r="L198" s="518"/>
      <c r="M198" s="520"/>
      <c r="N198" s="508"/>
    </row>
    <row r="199" spans="3:14" ht="13.8" hidden="1" outlineLevel="1" x14ac:dyDescent="0.25">
      <c r="C199" s="530" t="s">
        <v>511</v>
      </c>
      <c r="D199" s="523" t="s">
        <v>512</v>
      </c>
      <c r="E199" s="145"/>
      <c r="F199" s="145"/>
      <c r="G199" s="384"/>
      <c r="H199" s="764">
        <f t="shared" si="2"/>
        <v>0</v>
      </c>
      <c r="I199" s="522"/>
      <c r="J199" s="522"/>
      <c r="K199" s="517"/>
      <c r="L199" s="518"/>
      <c r="M199" s="520"/>
      <c r="N199" s="508"/>
    </row>
    <row r="200" spans="3:14" ht="13.8" hidden="1" outlineLevel="1" x14ac:dyDescent="0.25">
      <c r="C200" s="530" t="s">
        <v>513</v>
      </c>
      <c r="D200" s="523" t="s">
        <v>514</v>
      </c>
      <c r="E200" s="145"/>
      <c r="F200" s="145"/>
      <c r="G200" s="384"/>
      <c r="H200" s="764">
        <f t="shared" ref="H200:H263" si="3">+E200+F200+G200</f>
        <v>0</v>
      </c>
      <c r="I200" s="522"/>
      <c r="J200" s="522"/>
      <c r="K200" s="517"/>
      <c r="L200" s="518"/>
      <c r="M200" s="520"/>
      <c r="N200" s="508"/>
    </row>
    <row r="201" spans="3:14" ht="13.8" hidden="1" outlineLevel="1" x14ac:dyDescent="0.25">
      <c r="C201" s="530" t="s">
        <v>515</v>
      </c>
      <c r="D201" s="523" t="s">
        <v>516</v>
      </c>
      <c r="E201" s="145"/>
      <c r="F201" s="145"/>
      <c r="G201" s="384"/>
      <c r="H201" s="764">
        <f t="shared" si="3"/>
        <v>0</v>
      </c>
      <c r="I201" s="522"/>
      <c r="J201" s="522"/>
      <c r="K201" s="517"/>
      <c r="L201" s="518"/>
      <c r="M201" s="520"/>
      <c r="N201" s="508"/>
    </row>
    <row r="202" spans="3:14" ht="13.8" hidden="1" outlineLevel="1" x14ac:dyDescent="0.25">
      <c r="C202" s="530" t="s">
        <v>517</v>
      </c>
      <c r="D202" s="523" t="s">
        <v>518</v>
      </c>
      <c r="E202" s="145"/>
      <c r="F202" s="145"/>
      <c r="G202" s="384"/>
      <c r="H202" s="764">
        <f t="shared" si="3"/>
        <v>0</v>
      </c>
      <c r="I202" s="522"/>
      <c r="J202" s="522"/>
      <c r="K202" s="517"/>
      <c r="L202" s="518"/>
      <c r="M202" s="520"/>
      <c r="N202" s="508"/>
    </row>
    <row r="203" spans="3:14" ht="13.8" hidden="1" outlineLevel="1" x14ac:dyDescent="0.25">
      <c r="C203" s="530" t="s">
        <v>519</v>
      </c>
      <c r="D203" s="523" t="s">
        <v>520</v>
      </c>
      <c r="E203" s="145"/>
      <c r="F203" s="145"/>
      <c r="G203" s="384"/>
      <c r="H203" s="764">
        <f t="shared" si="3"/>
        <v>0</v>
      </c>
      <c r="I203" s="522"/>
      <c r="J203" s="522"/>
      <c r="K203" s="517"/>
      <c r="L203" s="518"/>
      <c r="M203" s="520"/>
      <c r="N203" s="508"/>
    </row>
    <row r="204" spans="3:14" ht="13.8" hidden="1" outlineLevel="1" x14ac:dyDescent="0.25">
      <c r="C204" s="530" t="s">
        <v>521</v>
      </c>
      <c r="D204" s="523" t="s">
        <v>522</v>
      </c>
      <c r="E204" s="145"/>
      <c r="F204" s="145"/>
      <c r="G204" s="384"/>
      <c r="H204" s="764">
        <f t="shared" si="3"/>
        <v>0</v>
      </c>
      <c r="I204" s="522"/>
      <c r="J204" s="522"/>
      <c r="K204" s="517"/>
      <c r="L204" s="518"/>
      <c r="M204" s="520"/>
      <c r="N204" s="508"/>
    </row>
    <row r="205" spans="3:14" ht="13.8" hidden="1" outlineLevel="1" x14ac:dyDescent="0.25">
      <c r="C205" s="530" t="s">
        <v>523</v>
      </c>
      <c r="D205" s="523" t="s">
        <v>524</v>
      </c>
      <c r="E205" s="145"/>
      <c r="F205" s="145"/>
      <c r="G205" s="384"/>
      <c r="H205" s="764">
        <f t="shared" si="3"/>
        <v>0</v>
      </c>
      <c r="I205" s="522"/>
      <c r="J205" s="522"/>
      <c r="K205" s="517"/>
      <c r="L205" s="518"/>
      <c r="M205" s="520"/>
      <c r="N205" s="508"/>
    </row>
    <row r="206" spans="3:14" ht="13.8" hidden="1" outlineLevel="1" x14ac:dyDescent="0.25">
      <c r="C206" s="530" t="s">
        <v>525</v>
      </c>
      <c r="D206" s="523" t="s">
        <v>526</v>
      </c>
      <c r="E206" s="145"/>
      <c r="F206" s="145"/>
      <c r="G206" s="384"/>
      <c r="H206" s="764">
        <f t="shared" si="3"/>
        <v>0</v>
      </c>
      <c r="I206" s="522"/>
      <c r="J206" s="522"/>
      <c r="K206" s="517"/>
      <c r="L206" s="518"/>
      <c r="M206" s="520"/>
      <c r="N206" s="508"/>
    </row>
    <row r="207" spans="3:14" ht="13.8" hidden="1" outlineLevel="1" x14ac:dyDescent="0.25">
      <c r="C207" s="530" t="s">
        <v>527</v>
      </c>
      <c r="D207" s="523" t="s">
        <v>528</v>
      </c>
      <c r="E207" s="145"/>
      <c r="F207" s="145"/>
      <c r="G207" s="384"/>
      <c r="H207" s="764">
        <f t="shared" si="3"/>
        <v>0</v>
      </c>
      <c r="I207" s="522"/>
      <c r="J207" s="522"/>
      <c r="K207" s="517"/>
      <c r="L207" s="518"/>
      <c r="M207" s="520"/>
      <c r="N207" s="508"/>
    </row>
    <row r="208" spans="3:14" ht="13.8" hidden="1" outlineLevel="1" x14ac:dyDescent="0.25">
      <c r="C208" s="530" t="s">
        <v>529</v>
      </c>
      <c r="D208" s="523" t="s">
        <v>530</v>
      </c>
      <c r="E208" s="145"/>
      <c r="F208" s="145"/>
      <c r="G208" s="384"/>
      <c r="H208" s="764">
        <f t="shared" si="3"/>
        <v>0</v>
      </c>
      <c r="I208" s="522"/>
      <c r="J208" s="522"/>
      <c r="K208" s="517"/>
      <c r="L208" s="518"/>
      <c r="M208" s="520"/>
      <c r="N208" s="508"/>
    </row>
    <row r="209" spans="3:14" ht="13.8" hidden="1" outlineLevel="1" x14ac:dyDescent="0.25">
      <c r="C209" s="530" t="s">
        <v>531</v>
      </c>
      <c r="D209" s="523" t="s">
        <v>532</v>
      </c>
      <c r="E209" s="145"/>
      <c r="F209" s="145"/>
      <c r="G209" s="384"/>
      <c r="H209" s="764">
        <f t="shared" si="3"/>
        <v>0</v>
      </c>
      <c r="I209" s="522"/>
      <c r="J209" s="522"/>
      <c r="K209" s="517"/>
      <c r="L209" s="518"/>
      <c r="M209" s="520"/>
      <c r="N209" s="508"/>
    </row>
    <row r="210" spans="3:14" ht="13.8" hidden="1" outlineLevel="1" x14ac:dyDescent="0.25">
      <c r="C210" s="530" t="s">
        <v>533</v>
      </c>
      <c r="D210" s="523" t="s">
        <v>534</v>
      </c>
      <c r="E210" s="145"/>
      <c r="F210" s="145"/>
      <c r="G210" s="384"/>
      <c r="H210" s="764">
        <f t="shared" si="3"/>
        <v>0</v>
      </c>
      <c r="I210" s="522"/>
      <c r="J210" s="522"/>
      <c r="K210" s="517"/>
      <c r="L210" s="518"/>
      <c r="M210" s="520"/>
      <c r="N210" s="508"/>
    </row>
    <row r="211" spans="3:14" ht="13.8" hidden="1" outlineLevel="1" x14ac:dyDescent="0.25">
      <c r="C211" s="530" t="s">
        <v>535</v>
      </c>
      <c r="D211" s="523" t="s">
        <v>536</v>
      </c>
      <c r="E211" s="145"/>
      <c r="F211" s="145"/>
      <c r="G211" s="384"/>
      <c r="H211" s="764">
        <f t="shared" si="3"/>
        <v>0</v>
      </c>
      <c r="I211" s="522"/>
      <c r="J211" s="522"/>
      <c r="K211" s="517"/>
      <c r="L211" s="518"/>
      <c r="M211" s="520"/>
      <c r="N211" s="508"/>
    </row>
    <row r="212" spans="3:14" ht="13.8" hidden="1" outlineLevel="1" x14ac:dyDescent="0.25">
      <c r="C212" s="530" t="s">
        <v>537</v>
      </c>
      <c r="D212" s="523" t="s">
        <v>538</v>
      </c>
      <c r="E212" s="145"/>
      <c r="F212" s="145"/>
      <c r="G212" s="384"/>
      <c r="H212" s="764">
        <f t="shared" si="3"/>
        <v>0</v>
      </c>
      <c r="I212" s="522"/>
      <c r="J212" s="522"/>
      <c r="K212" s="517"/>
      <c r="L212" s="518"/>
      <c r="M212" s="520"/>
      <c r="N212" s="508"/>
    </row>
    <row r="213" spans="3:14" ht="13.8" hidden="1" outlineLevel="1" x14ac:dyDescent="0.25">
      <c r="C213" s="530" t="s">
        <v>539</v>
      </c>
      <c r="D213" s="523" t="s">
        <v>540</v>
      </c>
      <c r="E213" s="145"/>
      <c r="F213" s="145"/>
      <c r="G213" s="384"/>
      <c r="H213" s="764">
        <f t="shared" si="3"/>
        <v>0</v>
      </c>
      <c r="I213" s="522"/>
      <c r="J213" s="522"/>
      <c r="K213" s="517"/>
      <c r="L213" s="518"/>
      <c r="M213" s="520"/>
      <c r="N213" s="508"/>
    </row>
    <row r="214" spans="3:14" ht="13.8" hidden="1" outlineLevel="1" x14ac:dyDescent="0.25">
      <c r="C214" s="530" t="s">
        <v>541</v>
      </c>
      <c r="D214" s="523" t="s">
        <v>542</v>
      </c>
      <c r="E214" s="145"/>
      <c r="F214" s="145"/>
      <c r="G214" s="384"/>
      <c r="H214" s="764">
        <f t="shared" si="3"/>
        <v>0</v>
      </c>
      <c r="I214" s="522"/>
      <c r="J214" s="522"/>
      <c r="K214" s="517"/>
      <c r="L214" s="518"/>
      <c r="M214" s="520"/>
      <c r="N214" s="508"/>
    </row>
    <row r="215" spans="3:14" ht="13.8" hidden="1" outlineLevel="1" x14ac:dyDescent="0.25">
      <c r="C215" s="530" t="s">
        <v>543</v>
      </c>
      <c r="D215" s="523" t="s">
        <v>544</v>
      </c>
      <c r="E215" s="145"/>
      <c r="F215" s="145"/>
      <c r="G215" s="384"/>
      <c r="H215" s="764">
        <f t="shared" si="3"/>
        <v>0</v>
      </c>
      <c r="I215" s="522"/>
      <c r="J215" s="522"/>
      <c r="K215" s="517"/>
      <c r="L215" s="518"/>
      <c r="M215" s="520"/>
      <c r="N215" s="508"/>
    </row>
    <row r="216" spans="3:14" ht="13.8" hidden="1" outlineLevel="1" x14ac:dyDescent="0.25">
      <c r="C216" s="530" t="s">
        <v>545</v>
      </c>
      <c r="D216" s="523" t="s">
        <v>546</v>
      </c>
      <c r="E216" s="145"/>
      <c r="F216" s="145"/>
      <c r="G216" s="384"/>
      <c r="H216" s="764">
        <f t="shared" si="3"/>
        <v>0</v>
      </c>
      <c r="I216" s="522"/>
      <c r="J216" s="522"/>
      <c r="K216" s="517"/>
      <c r="L216" s="518"/>
      <c r="M216" s="520"/>
      <c r="N216" s="508"/>
    </row>
    <row r="217" spans="3:14" ht="13.8" hidden="1" outlineLevel="1" x14ac:dyDescent="0.25">
      <c r="C217" s="530" t="s">
        <v>547</v>
      </c>
      <c r="D217" s="523" t="s">
        <v>548</v>
      </c>
      <c r="E217" s="145"/>
      <c r="F217" s="145"/>
      <c r="G217" s="384"/>
      <c r="H217" s="764">
        <f t="shared" si="3"/>
        <v>0</v>
      </c>
      <c r="I217" s="522"/>
      <c r="J217" s="522"/>
      <c r="K217" s="517"/>
      <c r="L217" s="518"/>
      <c r="M217" s="520"/>
      <c r="N217" s="508"/>
    </row>
    <row r="218" spans="3:14" ht="13.8" hidden="1" outlineLevel="1" x14ac:dyDescent="0.25">
      <c r="C218" s="530" t="s">
        <v>549</v>
      </c>
      <c r="D218" s="523" t="s">
        <v>550</v>
      </c>
      <c r="E218" s="145"/>
      <c r="F218" s="145"/>
      <c r="G218" s="384"/>
      <c r="H218" s="764">
        <f t="shared" si="3"/>
        <v>0</v>
      </c>
      <c r="I218" s="522"/>
      <c r="J218" s="522"/>
      <c r="K218" s="517"/>
      <c r="L218" s="518"/>
      <c r="M218" s="520"/>
      <c r="N218" s="508"/>
    </row>
    <row r="219" spans="3:14" ht="13.8" hidden="1" outlineLevel="1" x14ac:dyDescent="0.25">
      <c r="C219" s="530" t="s">
        <v>551</v>
      </c>
      <c r="D219" s="523" t="s">
        <v>552</v>
      </c>
      <c r="E219" s="145"/>
      <c r="F219" s="145"/>
      <c r="G219" s="384"/>
      <c r="H219" s="764">
        <f t="shared" si="3"/>
        <v>0</v>
      </c>
      <c r="I219" s="522"/>
      <c r="J219" s="522"/>
      <c r="K219" s="517"/>
      <c r="L219" s="518"/>
      <c r="M219" s="520"/>
      <c r="N219" s="508"/>
    </row>
    <row r="220" spans="3:14" ht="13.8" hidden="1" outlineLevel="1" x14ac:dyDescent="0.25">
      <c r="C220" s="530" t="s">
        <v>553</v>
      </c>
      <c r="D220" s="523" t="s">
        <v>554</v>
      </c>
      <c r="E220" s="145"/>
      <c r="F220" s="145"/>
      <c r="G220" s="384"/>
      <c r="H220" s="764">
        <f t="shared" si="3"/>
        <v>0</v>
      </c>
      <c r="I220" s="522"/>
      <c r="J220" s="522"/>
      <c r="K220" s="517"/>
      <c r="L220" s="518"/>
      <c r="M220" s="520"/>
      <c r="N220" s="508"/>
    </row>
    <row r="221" spans="3:14" ht="13.8" hidden="1" outlineLevel="1" x14ac:dyDescent="0.25">
      <c r="C221" s="530" t="s">
        <v>555</v>
      </c>
      <c r="D221" s="523" t="s">
        <v>556</v>
      </c>
      <c r="E221" s="145"/>
      <c r="F221" s="145"/>
      <c r="G221" s="384"/>
      <c r="H221" s="764">
        <f t="shared" si="3"/>
        <v>0</v>
      </c>
      <c r="I221" s="522"/>
      <c r="J221" s="522"/>
      <c r="K221" s="517"/>
      <c r="L221" s="518"/>
      <c r="M221" s="520"/>
      <c r="N221" s="508"/>
    </row>
    <row r="222" spans="3:14" ht="13.8" hidden="1" outlineLevel="1" x14ac:dyDescent="0.25">
      <c r="C222" s="530" t="s">
        <v>557</v>
      </c>
      <c r="D222" s="523" t="s">
        <v>558</v>
      </c>
      <c r="E222" s="145"/>
      <c r="F222" s="145"/>
      <c r="G222" s="384"/>
      <c r="H222" s="764">
        <f t="shared" si="3"/>
        <v>0</v>
      </c>
      <c r="I222" s="522"/>
      <c r="J222" s="522"/>
      <c r="K222" s="517"/>
      <c r="L222" s="518"/>
      <c r="M222" s="520"/>
      <c r="N222" s="508"/>
    </row>
    <row r="223" spans="3:14" ht="13.8" hidden="1" outlineLevel="1" x14ac:dyDescent="0.25">
      <c r="C223" s="530" t="s">
        <v>559</v>
      </c>
      <c r="D223" s="523" t="s">
        <v>560</v>
      </c>
      <c r="E223" s="145"/>
      <c r="F223" s="145"/>
      <c r="G223" s="384"/>
      <c r="H223" s="764">
        <f t="shared" si="3"/>
        <v>0</v>
      </c>
      <c r="I223" s="522"/>
      <c r="J223" s="522"/>
      <c r="K223" s="517"/>
      <c r="L223" s="518"/>
      <c r="M223" s="520"/>
      <c r="N223" s="508"/>
    </row>
    <row r="224" spans="3:14" ht="13.8" hidden="1" outlineLevel="1" x14ac:dyDescent="0.25">
      <c r="C224" s="530" t="s">
        <v>561</v>
      </c>
      <c r="D224" s="523" t="s">
        <v>562</v>
      </c>
      <c r="E224" s="145"/>
      <c r="F224" s="145"/>
      <c r="G224" s="384"/>
      <c r="H224" s="764">
        <f t="shared" si="3"/>
        <v>0</v>
      </c>
      <c r="I224" s="522"/>
      <c r="J224" s="522"/>
      <c r="K224" s="517"/>
      <c r="L224" s="518"/>
      <c r="M224" s="520"/>
      <c r="N224" s="508"/>
    </row>
    <row r="225" spans="3:14" ht="13.8" hidden="1" outlineLevel="1" x14ac:dyDescent="0.25">
      <c r="C225" s="530" t="s">
        <v>563</v>
      </c>
      <c r="D225" s="523" t="s">
        <v>564</v>
      </c>
      <c r="E225" s="145"/>
      <c r="F225" s="145"/>
      <c r="G225" s="384"/>
      <c r="H225" s="764">
        <f t="shared" si="3"/>
        <v>0</v>
      </c>
      <c r="I225" s="522"/>
      <c r="J225" s="522"/>
      <c r="K225" s="517"/>
      <c r="L225" s="518"/>
      <c r="M225" s="520"/>
      <c r="N225" s="508"/>
    </row>
    <row r="226" spans="3:14" ht="13.8" hidden="1" outlineLevel="1" x14ac:dyDescent="0.25">
      <c r="C226" s="530" t="s">
        <v>565</v>
      </c>
      <c r="D226" s="523" t="s">
        <v>566</v>
      </c>
      <c r="E226" s="145"/>
      <c r="F226" s="145"/>
      <c r="G226" s="384"/>
      <c r="H226" s="764">
        <f t="shared" si="3"/>
        <v>0</v>
      </c>
      <c r="I226" s="522"/>
      <c r="J226" s="522"/>
      <c r="K226" s="517"/>
      <c r="L226" s="518"/>
      <c r="M226" s="520"/>
      <c r="N226" s="508"/>
    </row>
    <row r="227" spans="3:14" ht="13.8" hidden="1" outlineLevel="1" x14ac:dyDescent="0.25">
      <c r="C227" s="530" t="s">
        <v>567</v>
      </c>
      <c r="D227" s="523" t="s">
        <v>568</v>
      </c>
      <c r="E227" s="145"/>
      <c r="F227" s="145"/>
      <c r="G227" s="384"/>
      <c r="H227" s="764">
        <f t="shared" si="3"/>
        <v>0</v>
      </c>
      <c r="I227" s="522"/>
      <c r="J227" s="522"/>
      <c r="K227" s="517"/>
      <c r="L227" s="518"/>
      <c r="M227" s="520"/>
      <c r="N227" s="508"/>
    </row>
    <row r="228" spans="3:14" ht="13.8" hidden="1" outlineLevel="1" x14ac:dyDescent="0.25">
      <c r="C228" s="530" t="s">
        <v>569</v>
      </c>
      <c r="D228" s="523" t="s">
        <v>570</v>
      </c>
      <c r="E228" s="145"/>
      <c r="F228" s="145"/>
      <c r="G228" s="384"/>
      <c r="H228" s="764">
        <f t="shared" si="3"/>
        <v>0</v>
      </c>
      <c r="I228" s="522"/>
      <c r="J228" s="522"/>
      <c r="K228" s="517"/>
      <c r="L228" s="518"/>
      <c r="M228" s="520"/>
      <c r="N228" s="508"/>
    </row>
    <row r="229" spans="3:14" ht="13.8" hidden="1" outlineLevel="1" x14ac:dyDescent="0.25">
      <c r="C229" s="530" t="s">
        <v>571</v>
      </c>
      <c r="D229" s="523" t="s">
        <v>572</v>
      </c>
      <c r="E229" s="145"/>
      <c r="F229" s="145"/>
      <c r="G229" s="384"/>
      <c r="H229" s="764">
        <f t="shared" si="3"/>
        <v>0</v>
      </c>
      <c r="I229" s="522"/>
      <c r="J229" s="522"/>
      <c r="K229" s="517"/>
      <c r="L229" s="518"/>
      <c r="M229" s="520"/>
      <c r="N229" s="508"/>
    </row>
    <row r="230" spans="3:14" ht="13.8" hidden="1" outlineLevel="1" x14ac:dyDescent="0.25">
      <c r="C230" s="530" t="s">
        <v>573</v>
      </c>
      <c r="D230" s="523" t="s">
        <v>574</v>
      </c>
      <c r="E230" s="145"/>
      <c r="F230" s="145"/>
      <c r="G230" s="384"/>
      <c r="H230" s="764">
        <f t="shared" si="3"/>
        <v>0</v>
      </c>
      <c r="I230" s="522"/>
      <c r="J230" s="522"/>
      <c r="K230" s="517"/>
      <c r="L230" s="518"/>
      <c r="M230" s="520"/>
      <c r="N230" s="508"/>
    </row>
    <row r="231" spans="3:14" ht="13.8" hidden="1" outlineLevel="1" x14ac:dyDescent="0.25">
      <c r="C231" s="530" t="s">
        <v>575</v>
      </c>
      <c r="D231" s="523" t="s">
        <v>576</v>
      </c>
      <c r="E231" s="145"/>
      <c r="F231" s="145"/>
      <c r="G231" s="384"/>
      <c r="H231" s="764">
        <f t="shared" si="3"/>
        <v>0</v>
      </c>
      <c r="I231" s="522"/>
      <c r="J231" s="522"/>
      <c r="K231" s="517"/>
      <c r="L231" s="518"/>
      <c r="M231" s="520"/>
      <c r="N231" s="508"/>
    </row>
    <row r="232" spans="3:14" ht="13.8" hidden="1" outlineLevel="1" x14ac:dyDescent="0.25">
      <c r="C232" s="530" t="s">
        <v>577</v>
      </c>
      <c r="D232" s="523" t="s">
        <v>578</v>
      </c>
      <c r="E232" s="145"/>
      <c r="F232" s="145"/>
      <c r="G232" s="384"/>
      <c r="H232" s="764">
        <f t="shared" si="3"/>
        <v>0</v>
      </c>
      <c r="I232" s="522"/>
      <c r="J232" s="522"/>
      <c r="K232" s="517"/>
      <c r="L232" s="518"/>
      <c r="M232" s="520"/>
      <c r="N232" s="508"/>
    </row>
    <row r="233" spans="3:14" ht="26.4" hidden="1" outlineLevel="1" x14ac:dyDescent="0.25">
      <c r="C233" s="530" t="s">
        <v>579</v>
      </c>
      <c r="D233" s="523" t="s">
        <v>580</v>
      </c>
      <c r="E233" s="145"/>
      <c r="F233" s="145"/>
      <c r="G233" s="384"/>
      <c r="H233" s="764">
        <f t="shared" si="3"/>
        <v>0</v>
      </c>
      <c r="I233" s="522"/>
      <c r="J233" s="522"/>
      <c r="K233" s="517"/>
      <c r="L233" s="518"/>
      <c r="M233" s="520"/>
      <c r="N233" s="508"/>
    </row>
    <row r="234" spans="3:14" ht="26.4" hidden="1" outlineLevel="1" x14ac:dyDescent="0.25">
      <c r="C234" s="530" t="s">
        <v>581</v>
      </c>
      <c r="D234" s="523" t="s">
        <v>582</v>
      </c>
      <c r="E234" s="145"/>
      <c r="F234" s="145"/>
      <c r="G234" s="384"/>
      <c r="H234" s="764">
        <f t="shared" si="3"/>
        <v>0</v>
      </c>
      <c r="I234" s="522"/>
      <c r="J234" s="522"/>
      <c r="K234" s="517"/>
      <c r="L234" s="518"/>
      <c r="M234" s="520"/>
      <c r="N234" s="508"/>
    </row>
    <row r="235" spans="3:14" ht="13.8" hidden="1" outlineLevel="1" x14ac:dyDescent="0.25">
      <c r="C235" s="530" t="s">
        <v>583</v>
      </c>
      <c r="D235" s="523" t="s">
        <v>584</v>
      </c>
      <c r="E235" s="145"/>
      <c r="F235" s="145"/>
      <c r="G235" s="384"/>
      <c r="H235" s="764">
        <f t="shared" si="3"/>
        <v>0</v>
      </c>
      <c r="I235" s="522"/>
      <c r="J235" s="522"/>
      <c r="K235" s="517"/>
      <c r="L235" s="518"/>
      <c r="M235" s="520"/>
      <c r="N235" s="508"/>
    </row>
    <row r="236" spans="3:14" ht="13.8" hidden="1" outlineLevel="1" x14ac:dyDescent="0.25">
      <c r="C236" s="530" t="s">
        <v>585</v>
      </c>
      <c r="D236" s="523" t="s">
        <v>586</v>
      </c>
      <c r="E236" s="145"/>
      <c r="F236" s="145"/>
      <c r="G236" s="384"/>
      <c r="H236" s="764">
        <f t="shared" si="3"/>
        <v>0</v>
      </c>
      <c r="I236" s="522"/>
      <c r="J236" s="522"/>
      <c r="K236" s="517"/>
      <c r="L236" s="518"/>
      <c r="M236" s="520"/>
      <c r="N236" s="508"/>
    </row>
    <row r="237" spans="3:14" ht="13.8" hidden="1" outlineLevel="1" x14ac:dyDescent="0.25">
      <c r="C237" s="530" t="s">
        <v>587</v>
      </c>
      <c r="D237" s="523" t="s">
        <v>588</v>
      </c>
      <c r="E237" s="145"/>
      <c r="F237" s="145"/>
      <c r="G237" s="384"/>
      <c r="H237" s="764">
        <f t="shared" si="3"/>
        <v>0</v>
      </c>
      <c r="I237" s="522"/>
      <c r="J237" s="522"/>
      <c r="K237" s="517"/>
      <c r="L237" s="518"/>
      <c r="M237" s="520"/>
      <c r="N237" s="508"/>
    </row>
    <row r="238" spans="3:14" ht="13.8" hidden="1" outlineLevel="1" x14ac:dyDescent="0.25">
      <c r="C238" s="530" t="s">
        <v>589</v>
      </c>
      <c r="D238" s="523" t="s">
        <v>590</v>
      </c>
      <c r="E238" s="145"/>
      <c r="F238" s="145"/>
      <c r="G238" s="384"/>
      <c r="H238" s="764">
        <f t="shared" si="3"/>
        <v>0</v>
      </c>
      <c r="I238" s="522"/>
      <c r="J238" s="522"/>
      <c r="K238" s="517"/>
      <c r="L238" s="518"/>
      <c r="M238" s="520"/>
      <c r="N238" s="508"/>
    </row>
    <row r="239" spans="3:14" ht="13.8" hidden="1" outlineLevel="1" x14ac:dyDescent="0.25">
      <c r="C239" s="530" t="s">
        <v>591</v>
      </c>
      <c r="D239" s="523" t="s">
        <v>592</v>
      </c>
      <c r="E239" s="145"/>
      <c r="F239" s="145"/>
      <c r="G239" s="384"/>
      <c r="H239" s="764">
        <f t="shared" si="3"/>
        <v>0</v>
      </c>
      <c r="I239" s="522"/>
      <c r="J239" s="522"/>
      <c r="K239" s="517"/>
      <c r="L239" s="518"/>
      <c r="M239" s="520"/>
      <c r="N239" s="508"/>
    </row>
    <row r="240" spans="3:14" ht="13.8" hidden="1" outlineLevel="1" x14ac:dyDescent="0.25">
      <c r="C240" s="530" t="s">
        <v>593</v>
      </c>
      <c r="D240" s="523" t="s">
        <v>594</v>
      </c>
      <c r="E240" s="145"/>
      <c r="F240" s="145"/>
      <c r="G240" s="384"/>
      <c r="H240" s="764">
        <f t="shared" si="3"/>
        <v>0</v>
      </c>
      <c r="I240" s="522"/>
      <c r="J240" s="522"/>
      <c r="K240" s="517"/>
      <c r="L240" s="518"/>
      <c r="M240" s="520"/>
      <c r="N240" s="508"/>
    </row>
    <row r="241" spans="1:14" ht="13.8" hidden="1" outlineLevel="1" x14ac:dyDescent="0.25">
      <c r="C241" s="530" t="s">
        <v>595</v>
      </c>
      <c r="D241" s="523" t="s">
        <v>596</v>
      </c>
      <c r="E241" s="145"/>
      <c r="F241" s="145"/>
      <c r="G241" s="384"/>
      <c r="H241" s="764">
        <f t="shared" si="3"/>
        <v>0</v>
      </c>
      <c r="I241" s="522"/>
      <c r="J241" s="522"/>
      <c r="K241" s="517"/>
      <c r="L241" s="518"/>
      <c r="M241" s="520"/>
      <c r="N241" s="508"/>
    </row>
    <row r="242" spans="1:14" ht="13.8" hidden="1" outlineLevel="1" x14ac:dyDescent="0.25">
      <c r="C242" s="530" t="s">
        <v>597</v>
      </c>
      <c r="D242" s="523" t="s">
        <v>598</v>
      </c>
      <c r="E242" s="145"/>
      <c r="F242" s="145"/>
      <c r="G242" s="384"/>
      <c r="H242" s="764">
        <f t="shared" si="3"/>
        <v>0</v>
      </c>
      <c r="I242" s="522"/>
      <c r="J242" s="522"/>
      <c r="K242" s="517"/>
      <c r="L242" s="518"/>
      <c r="M242" s="520"/>
      <c r="N242" s="508"/>
    </row>
    <row r="243" spans="1:14" ht="13.8" hidden="1" outlineLevel="1" x14ac:dyDescent="0.25">
      <c r="C243" s="530" t="s">
        <v>599</v>
      </c>
      <c r="D243" s="523" t="s">
        <v>600</v>
      </c>
      <c r="E243" s="145"/>
      <c r="F243" s="145"/>
      <c r="G243" s="384"/>
      <c r="H243" s="764">
        <f t="shared" si="3"/>
        <v>0</v>
      </c>
      <c r="I243" s="522"/>
      <c r="J243" s="522"/>
      <c r="K243" s="517"/>
      <c r="L243" s="518"/>
      <c r="M243" s="520"/>
      <c r="N243" s="508"/>
    </row>
    <row r="244" spans="1:14" ht="13.8" hidden="1" outlineLevel="1" x14ac:dyDescent="0.25">
      <c r="C244" s="530" t="s">
        <v>601</v>
      </c>
      <c r="D244" s="523" t="s">
        <v>602</v>
      </c>
      <c r="E244" s="145"/>
      <c r="F244" s="145"/>
      <c r="G244" s="384"/>
      <c r="H244" s="764">
        <f t="shared" si="3"/>
        <v>0</v>
      </c>
      <c r="I244" s="522"/>
      <c r="J244" s="522"/>
      <c r="K244" s="517"/>
      <c r="L244" s="518"/>
      <c r="M244" s="520"/>
      <c r="N244" s="508"/>
    </row>
    <row r="245" spans="1:14" ht="13.8" hidden="1" outlineLevel="1" x14ac:dyDescent="0.25">
      <c r="C245" s="530" t="s">
        <v>603</v>
      </c>
      <c r="D245" s="523" t="s">
        <v>604</v>
      </c>
      <c r="E245" s="145"/>
      <c r="F245" s="145"/>
      <c r="G245" s="384"/>
      <c r="H245" s="764">
        <f t="shared" si="3"/>
        <v>0</v>
      </c>
      <c r="I245" s="522"/>
      <c r="J245" s="522"/>
      <c r="K245" s="517"/>
      <c r="L245" s="518"/>
      <c r="M245" s="520"/>
      <c r="N245" s="508"/>
    </row>
    <row r="246" spans="1:14" ht="13.8" hidden="1" outlineLevel="1" x14ac:dyDescent="0.25">
      <c r="C246" s="530" t="s">
        <v>605</v>
      </c>
      <c r="D246" s="523" t="s">
        <v>606</v>
      </c>
      <c r="E246" s="145"/>
      <c r="F246" s="145"/>
      <c r="G246" s="384"/>
      <c r="H246" s="764">
        <f t="shared" si="3"/>
        <v>0</v>
      </c>
      <c r="I246" s="522"/>
      <c r="J246" s="522"/>
      <c r="K246" s="517"/>
      <c r="L246" s="518"/>
      <c r="M246" s="520"/>
      <c r="N246" s="508"/>
    </row>
    <row r="247" spans="1:14" ht="13.8" hidden="1" outlineLevel="1" x14ac:dyDescent="0.25">
      <c r="C247" s="530" t="s">
        <v>607</v>
      </c>
      <c r="D247" s="523" t="s">
        <v>608</v>
      </c>
      <c r="E247" s="145"/>
      <c r="F247" s="145"/>
      <c r="G247" s="384"/>
      <c r="H247" s="764">
        <f t="shared" si="3"/>
        <v>0</v>
      </c>
      <c r="I247" s="522"/>
      <c r="J247" s="522"/>
      <c r="K247" s="517"/>
      <c r="L247" s="518"/>
      <c r="M247" s="520"/>
      <c r="N247" s="508"/>
    </row>
    <row r="248" spans="1:14" ht="13.8" hidden="1" outlineLevel="1" x14ac:dyDescent="0.25">
      <c r="C248" s="530" t="s">
        <v>609</v>
      </c>
      <c r="D248" s="523" t="s">
        <v>610</v>
      </c>
      <c r="E248" s="145"/>
      <c r="F248" s="145"/>
      <c r="G248" s="384"/>
      <c r="H248" s="764">
        <f t="shared" si="3"/>
        <v>0</v>
      </c>
      <c r="I248" s="522"/>
      <c r="J248" s="522"/>
      <c r="K248" s="517"/>
      <c r="L248" s="518"/>
      <c r="M248" s="520"/>
      <c r="N248" s="508"/>
    </row>
    <row r="249" spans="1:14" ht="13.8" hidden="1" outlineLevel="1" x14ac:dyDescent="0.25">
      <c r="C249" s="530" t="s">
        <v>611</v>
      </c>
      <c r="D249" s="523" t="s">
        <v>612</v>
      </c>
      <c r="E249" s="145"/>
      <c r="F249" s="145"/>
      <c r="G249" s="384"/>
      <c r="H249" s="764">
        <f t="shared" si="3"/>
        <v>0</v>
      </c>
      <c r="I249" s="522"/>
      <c r="J249" s="522"/>
      <c r="K249" s="517"/>
      <c r="L249" s="518"/>
      <c r="M249" s="520"/>
      <c r="N249" s="508"/>
    </row>
    <row r="250" spans="1:14" ht="13.8" hidden="1" outlineLevel="1" x14ac:dyDescent="0.25">
      <c r="C250" s="530" t="s">
        <v>613</v>
      </c>
      <c r="D250" s="523" t="s">
        <v>614</v>
      </c>
      <c r="E250" s="145"/>
      <c r="F250" s="145"/>
      <c r="G250" s="384"/>
      <c r="H250" s="764">
        <f t="shared" si="3"/>
        <v>0</v>
      </c>
      <c r="I250" s="522"/>
      <c r="J250" s="522"/>
      <c r="K250" s="517"/>
      <c r="L250" s="518"/>
      <c r="M250" s="520"/>
      <c r="N250" s="508"/>
    </row>
    <row r="251" spans="1:14" ht="26.4" hidden="1" collapsed="1" x14ac:dyDescent="0.25">
      <c r="A251" s="494">
        <v>6</v>
      </c>
      <c r="B251" s="494" t="s">
        <v>438</v>
      </c>
      <c r="C251" s="509" t="s">
        <v>615</v>
      </c>
      <c r="D251" s="531" t="s">
        <v>616</v>
      </c>
      <c r="E251" s="155"/>
      <c r="F251" s="155"/>
      <c r="G251" s="389"/>
      <c r="H251" s="764">
        <f t="shared" si="3"/>
        <v>0</v>
      </c>
      <c r="I251" s="522"/>
      <c r="J251" s="522"/>
      <c r="K251" s="517"/>
      <c r="L251" s="518"/>
      <c r="M251" s="520"/>
      <c r="N251" s="508"/>
    </row>
    <row r="252" spans="1:14" ht="13.8" hidden="1" x14ac:dyDescent="0.25">
      <c r="A252" s="494">
        <v>6</v>
      </c>
      <c r="B252" s="494" t="s">
        <v>438</v>
      </c>
      <c r="C252" s="509" t="s">
        <v>618</v>
      </c>
      <c r="D252" s="521" t="s">
        <v>619</v>
      </c>
      <c r="E252" s="145"/>
      <c r="F252" s="145"/>
      <c r="G252" s="389"/>
      <c r="H252" s="764">
        <f t="shared" si="3"/>
        <v>0</v>
      </c>
      <c r="I252" s="522"/>
      <c r="J252" s="522"/>
      <c r="K252" s="517"/>
      <c r="L252" s="518"/>
      <c r="M252" s="520"/>
      <c r="N252" s="508"/>
    </row>
    <row r="253" spans="1:14" ht="13.8" hidden="1" x14ac:dyDescent="0.25">
      <c r="A253" s="494">
        <v>6</v>
      </c>
      <c r="B253" s="494" t="s">
        <v>438</v>
      </c>
      <c r="C253" s="509" t="s">
        <v>620</v>
      </c>
      <c r="D253" s="521" t="s">
        <v>621</v>
      </c>
      <c r="E253" s="145"/>
      <c r="F253" s="145"/>
      <c r="G253" s="389"/>
      <c r="H253" s="764">
        <f t="shared" si="3"/>
        <v>0</v>
      </c>
      <c r="I253" s="522"/>
      <c r="J253" s="522"/>
      <c r="K253" s="517"/>
      <c r="L253" s="518"/>
      <c r="M253" s="520"/>
      <c r="N253" s="508"/>
    </row>
    <row r="254" spans="1:14" ht="13.8" hidden="1" x14ac:dyDescent="0.25">
      <c r="A254" s="494">
        <v>6</v>
      </c>
      <c r="B254" s="494" t="s">
        <v>438</v>
      </c>
      <c r="C254" s="509" t="s">
        <v>622</v>
      </c>
      <c r="D254" s="521" t="s">
        <v>623</v>
      </c>
      <c r="E254" s="145"/>
      <c r="F254" s="145"/>
      <c r="G254" s="389"/>
      <c r="H254" s="764">
        <f t="shared" si="3"/>
        <v>0</v>
      </c>
      <c r="I254" s="522"/>
      <c r="J254" s="522"/>
      <c r="K254" s="517"/>
      <c r="L254" s="518"/>
      <c r="M254" s="520"/>
      <c r="N254" s="508"/>
    </row>
    <row r="255" spans="1:14" ht="13.8" hidden="1" x14ac:dyDescent="0.25">
      <c r="A255" s="494">
        <v>6</v>
      </c>
      <c r="B255" s="494" t="s">
        <v>438</v>
      </c>
      <c r="C255" s="509" t="s">
        <v>624</v>
      </c>
      <c r="D255" s="521" t="s">
        <v>625</v>
      </c>
      <c r="E255" s="145"/>
      <c r="F255" s="145"/>
      <c r="G255" s="389"/>
      <c r="H255" s="764">
        <f t="shared" si="3"/>
        <v>0</v>
      </c>
      <c r="I255" s="522"/>
      <c r="J255" s="522"/>
      <c r="K255" s="517"/>
      <c r="L255" s="518"/>
      <c r="M255" s="520"/>
      <c r="N255" s="508"/>
    </row>
    <row r="256" spans="1:14" ht="13.8" hidden="1" x14ac:dyDescent="0.25">
      <c r="A256" s="494">
        <v>6</v>
      </c>
      <c r="B256" s="494" t="s">
        <v>626</v>
      </c>
      <c r="C256" s="509" t="s">
        <v>627</v>
      </c>
      <c r="D256" s="521" t="s">
        <v>628</v>
      </c>
      <c r="E256" s="145"/>
      <c r="F256" s="145"/>
      <c r="G256" s="389"/>
      <c r="H256" s="764">
        <f t="shared" si="3"/>
        <v>0</v>
      </c>
      <c r="I256" s="522"/>
      <c r="J256" s="522"/>
      <c r="K256" s="517"/>
      <c r="L256" s="518"/>
      <c r="M256" s="520"/>
      <c r="N256" s="508"/>
    </row>
    <row r="257" spans="1:14" ht="13.8" hidden="1" x14ac:dyDescent="0.25">
      <c r="A257" s="494">
        <v>6</v>
      </c>
      <c r="B257" s="494" t="s">
        <v>626</v>
      </c>
      <c r="C257" s="509" t="s">
        <v>629</v>
      </c>
      <c r="D257" s="521" t="s">
        <v>630</v>
      </c>
      <c r="E257" s="145"/>
      <c r="F257" s="145"/>
      <c r="G257" s="384"/>
      <c r="H257" s="764">
        <f t="shared" si="3"/>
        <v>0</v>
      </c>
      <c r="I257" s="332"/>
      <c r="J257" s="332"/>
      <c r="K257" s="532"/>
      <c r="L257" s="533"/>
      <c r="M257" s="520"/>
      <c r="N257" s="508"/>
    </row>
    <row r="258" spans="1:14" ht="13.8" hidden="1" x14ac:dyDescent="0.25">
      <c r="A258" s="494">
        <v>6</v>
      </c>
      <c r="B258" s="494" t="s">
        <v>626</v>
      </c>
      <c r="C258" s="509" t="s">
        <v>632</v>
      </c>
      <c r="D258" s="521" t="s">
        <v>633</v>
      </c>
      <c r="E258" s="145"/>
      <c r="F258" s="145"/>
      <c r="G258" s="384"/>
      <c r="H258" s="764">
        <f t="shared" si="3"/>
        <v>0</v>
      </c>
      <c r="I258" s="522"/>
      <c r="J258" s="522"/>
      <c r="K258" s="517"/>
      <c r="L258" s="518"/>
      <c r="M258" s="520"/>
      <c r="N258" s="508"/>
    </row>
    <row r="259" spans="1:14" ht="145.19999999999999" x14ac:dyDescent="0.25">
      <c r="A259" s="494">
        <v>6</v>
      </c>
      <c r="B259" s="494" t="s">
        <v>626</v>
      </c>
      <c r="C259" s="509" t="s">
        <v>634</v>
      </c>
      <c r="D259" s="523" t="s">
        <v>635</v>
      </c>
      <c r="E259" s="145"/>
      <c r="F259" s="771">
        <v>100000000</v>
      </c>
      <c r="G259" s="767">
        <f>182764000+12817200</f>
        <v>195581200</v>
      </c>
      <c r="H259" s="766">
        <f t="shared" si="3"/>
        <v>295581200</v>
      </c>
      <c r="I259" s="522" t="s">
        <v>1447</v>
      </c>
      <c r="J259" s="522"/>
      <c r="K259" s="517"/>
      <c r="L259" s="518"/>
      <c r="M259" s="520"/>
      <c r="N259" s="508"/>
    </row>
    <row r="260" spans="1:14" ht="13.8" hidden="1" x14ac:dyDescent="0.25">
      <c r="A260" s="494">
        <v>6</v>
      </c>
      <c r="B260" s="494" t="s">
        <v>637</v>
      </c>
      <c r="C260" s="509" t="s">
        <v>638</v>
      </c>
      <c r="D260" s="521" t="s">
        <v>639</v>
      </c>
      <c r="E260" s="145"/>
      <c r="F260" s="145"/>
      <c r="G260" s="384"/>
      <c r="H260" s="764">
        <f t="shared" si="3"/>
        <v>0</v>
      </c>
      <c r="I260" s="522"/>
      <c r="J260" s="522"/>
      <c r="K260" s="517"/>
      <c r="L260" s="518"/>
      <c r="M260" s="520"/>
      <c r="N260" s="508"/>
    </row>
    <row r="261" spans="1:14" ht="13.8" hidden="1" x14ac:dyDescent="0.25">
      <c r="A261" s="494">
        <v>6</v>
      </c>
      <c r="B261" s="494" t="s">
        <v>637</v>
      </c>
      <c r="C261" s="509"/>
      <c r="D261" s="521" t="s">
        <v>640</v>
      </c>
      <c r="E261" s="145"/>
      <c r="F261" s="145"/>
      <c r="G261" s="384"/>
      <c r="H261" s="764">
        <f t="shared" si="3"/>
        <v>0</v>
      </c>
      <c r="I261" s="522"/>
      <c r="J261" s="522"/>
      <c r="K261" s="517"/>
      <c r="L261" s="518"/>
      <c r="M261" s="520"/>
      <c r="N261" s="508"/>
    </row>
    <row r="262" spans="1:14" ht="13.8" hidden="1" x14ac:dyDescent="0.25">
      <c r="A262" s="494">
        <v>6</v>
      </c>
      <c r="B262" s="494" t="s">
        <v>637</v>
      </c>
      <c r="C262" s="509" t="s">
        <v>641</v>
      </c>
      <c r="D262" s="521" t="s">
        <v>642</v>
      </c>
      <c r="E262" s="145"/>
      <c r="F262" s="145"/>
      <c r="G262" s="384"/>
      <c r="H262" s="764">
        <f t="shared" si="3"/>
        <v>0</v>
      </c>
      <c r="I262" s="522"/>
      <c r="J262" s="522"/>
      <c r="K262" s="517"/>
      <c r="L262" s="518"/>
      <c r="M262" s="520"/>
      <c r="N262" s="508"/>
    </row>
    <row r="263" spans="1:14" ht="13.8" hidden="1" x14ac:dyDescent="0.25">
      <c r="A263" s="494">
        <v>6</v>
      </c>
      <c r="B263" s="494" t="s">
        <v>637</v>
      </c>
      <c r="C263" s="509" t="s">
        <v>643</v>
      </c>
      <c r="D263" s="521" t="s">
        <v>644</v>
      </c>
      <c r="E263" s="145"/>
      <c r="F263" s="145"/>
      <c r="G263" s="384"/>
      <c r="H263" s="764">
        <f t="shared" si="3"/>
        <v>0</v>
      </c>
      <c r="I263" s="522"/>
      <c r="J263" s="522"/>
      <c r="K263" s="517"/>
      <c r="L263" s="518"/>
      <c r="M263" s="520"/>
      <c r="N263" s="508"/>
    </row>
    <row r="264" spans="1:14" ht="13.8" hidden="1" x14ac:dyDescent="0.25">
      <c r="A264" s="494">
        <v>6</v>
      </c>
      <c r="B264" s="494" t="s">
        <v>637</v>
      </c>
      <c r="C264" s="509" t="s">
        <v>645</v>
      </c>
      <c r="D264" s="521" t="s">
        <v>646</v>
      </c>
      <c r="E264" s="145"/>
      <c r="F264" s="145"/>
      <c r="G264" s="384"/>
      <c r="H264" s="764">
        <f t="shared" ref="H264:H313" si="4">+E264+F264+G264</f>
        <v>0</v>
      </c>
      <c r="I264" s="522"/>
      <c r="J264" s="522"/>
      <c r="K264" s="517"/>
      <c r="L264" s="518"/>
      <c r="M264" s="520"/>
      <c r="N264" s="508"/>
    </row>
    <row r="265" spans="1:14" ht="34.5" customHeight="1" x14ac:dyDescent="0.25">
      <c r="A265" s="494">
        <v>6</v>
      </c>
      <c r="B265" s="494" t="s">
        <v>637</v>
      </c>
      <c r="C265" s="509" t="s">
        <v>647</v>
      </c>
      <c r="D265" s="521" t="s">
        <v>648</v>
      </c>
      <c r="E265" s="145"/>
      <c r="F265" s="145"/>
      <c r="G265" s="767">
        <v>1500000</v>
      </c>
      <c r="H265" s="766">
        <f t="shared" si="4"/>
        <v>1500000</v>
      </c>
      <c r="I265" s="144" t="s">
        <v>914</v>
      </c>
      <c r="J265" s="144"/>
      <c r="K265" s="149"/>
      <c r="L265" s="150"/>
      <c r="M265" s="158"/>
      <c r="N265" s="508"/>
    </row>
    <row r="266" spans="1:14" ht="13.8" hidden="1" x14ac:dyDescent="0.25">
      <c r="A266" s="494">
        <v>6</v>
      </c>
      <c r="B266" s="494" t="s">
        <v>650</v>
      </c>
      <c r="C266" s="528" t="s">
        <v>651</v>
      </c>
      <c r="D266" s="534" t="s">
        <v>652</v>
      </c>
      <c r="E266" s="527"/>
      <c r="F266" s="527"/>
      <c r="G266" s="768"/>
      <c r="H266" s="764"/>
      <c r="I266" s="522"/>
      <c r="J266" s="522"/>
      <c r="K266" s="517"/>
      <c r="L266" s="518"/>
      <c r="M266" s="520"/>
      <c r="N266" s="508"/>
    </row>
    <row r="267" spans="1:14" ht="13.8" hidden="1" outlineLevel="1" x14ac:dyDescent="0.25">
      <c r="C267" s="530" t="s">
        <v>653</v>
      </c>
      <c r="D267" s="521" t="s">
        <v>654</v>
      </c>
      <c r="E267" s="527"/>
      <c r="F267" s="527"/>
      <c r="G267" s="768"/>
      <c r="H267" s="764">
        <f t="shared" si="4"/>
        <v>0</v>
      </c>
      <c r="I267" s="522"/>
      <c r="J267" s="522"/>
      <c r="K267" s="517"/>
      <c r="L267" s="518"/>
      <c r="M267" s="520"/>
      <c r="N267" s="508"/>
    </row>
    <row r="268" spans="1:14" ht="13.8" hidden="1" outlineLevel="1" x14ac:dyDescent="0.25">
      <c r="C268" s="530" t="s">
        <v>655</v>
      </c>
      <c r="D268" s="521" t="s">
        <v>656</v>
      </c>
      <c r="E268" s="527"/>
      <c r="F268" s="527"/>
      <c r="G268" s="768"/>
      <c r="H268" s="764">
        <f t="shared" si="4"/>
        <v>0</v>
      </c>
      <c r="I268" s="522"/>
      <c r="J268" s="522"/>
      <c r="K268" s="517"/>
      <c r="L268" s="518"/>
      <c r="M268" s="520"/>
      <c r="N268" s="508"/>
    </row>
    <row r="269" spans="1:14" ht="13.8" hidden="1" outlineLevel="1" x14ac:dyDescent="0.25">
      <c r="C269" s="530" t="s">
        <v>657</v>
      </c>
      <c r="D269" s="521" t="s">
        <v>658</v>
      </c>
      <c r="E269" s="527"/>
      <c r="F269" s="527"/>
      <c r="G269" s="768"/>
      <c r="H269" s="764">
        <f t="shared" si="4"/>
        <v>0</v>
      </c>
      <c r="I269" s="522"/>
      <c r="J269" s="522"/>
      <c r="K269" s="517"/>
      <c r="L269" s="518"/>
      <c r="M269" s="520"/>
      <c r="N269" s="508"/>
    </row>
    <row r="270" spans="1:14" ht="13.8" hidden="1" collapsed="1" x14ac:dyDescent="0.25">
      <c r="A270" s="494">
        <v>6</v>
      </c>
      <c r="B270" s="494" t="s">
        <v>650</v>
      </c>
      <c r="C270" s="528" t="s">
        <v>659</v>
      </c>
      <c r="D270" s="534" t="s">
        <v>660</v>
      </c>
      <c r="E270" s="527"/>
      <c r="F270" s="527"/>
      <c r="G270" s="389"/>
      <c r="H270" s="764"/>
      <c r="I270" s="522"/>
      <c r="J270" s="522"/>
      <c r="K270" s="517"/>
      <c r="L270" s="518"/>
      <c r="M270" s="535"/>
      <c r="N270" s="508"/>
    </row>
    <row r="271" spans="1:14" ht="13.8" hidden="1" outlineLevel="1" x14ac:dyDescent="0.25">
      <c r="C271" s="530" t="s">
        <v>661</v>
      </c>
      <c r="D271" s="521" t="s">
        <v>662</v>
      </c>
      <c r="E271" s="527"/>
      <c r="F271" s="527"/>
      <c r="G271" s="389"/>
      <c r="H271" s="764">
        <f t="shared" si="4"/>
        <v>0</v>
      </c>
      <c r="I271" s="522"/>
      <c r="J271" s="522"/>
      <c r="K271" s="517"/>
      <c r="L271" s="518"/>
      <c r="M271" s="535"/>
      <c r="N271" s="508"/>
    </row>
    <row r="272" spans="1:14" ht="13.8" hidden="1" outlineLevel="1" x14ac:dyDescent="0.25">
      <c r="C272" s="530" t="s">
        <v>663</v>
      </c>
      <c r="D272" s="521" t="s">
        <v>664</v>
      </c>
      <c r="E272" s="527"/>
      <c r="F272" s="527"/>
      <c r="G272" s="389"/>
      <c r="H272" s="764">
        <f t="shared" si="4"/>
        <v>0</v>
      </c>
      <c r="I272" s="522"/>
      <c r="J272" s="522"/>
      <c r="K272" s="517"/>
      <c r="L272" s="518"/>
      <c r="M272" s="535"/>
      <c r="N272" s="508"/>
    </row>
    <row r="273" spans="1:14" ht="13.8" hidden="1" outlineLevel="1" x14ac:dyDescent="0.25">
      <c r="C273" s="530" t="s">
        <v>665</v>
      </c>
      <c r="D273" s="521" t="s">
        <v>666</v>
      </c>
      <c r="E273" s="527"/>
      <c r="F273" s="527"/>
      <c r="G273" s="389"/>
      <c r="H273" s="764">
        <f t="shared" si="4"/>
        <v>0</v>
      </c>
      <c r="I273" s="522"/>
      <c r="J273" s="522"/>
      <c r="K273" s="517"/>
      <c r="L273" s="518"/>
      <c r="M273" s="535"/>
      <c r="N273" s="508"/>
    </row>
    <row r="274" spans="1:14" ht="13.8" hidden="1" outlineLevel="1" x14ac:dyDescent="0.25">
      <c r="C274" s="530" t="s">
        <v>668</v>
      </c>
      <c r="D274" s="521" t="s">
        <v>666</v>
      </c>
      <c r="E274" s="527"/>
      <c r="F274" s="527"/>
      <c r="G274" s="389"/>
      <c r="H274" s="764">
        <f t="shared" si="4"/>
        <v>0</v>
      </c>
      <c r="I274" s="522"/>
      <c r="J274" s="522"/>
      <c r="K274" s="517"/>
      <c r="L274" s="518"/>
      <c r="M274" s="535"/>
      <c r="N274" s="508"/>
    </row>
    <row r="275" spans="1:14" ht="13.8" hidden="1" outlineLevel="1" x14ac:dyDescent="0.25">
      <c r="C275" s="530" t="s">
        <v>670</v>
      </c>
      <c r="D275" s="521" t="s">
        <v>671</v>
      </c>
      <c r="E275" s="527"/>
      <c r="F275" s="527"/>
      <c r="G275" s="389"/>
      <c r="H275" s="764">
        <f t="shared" si="4"/>
        <v>0</v>
      </c>
      <c r="I275" s="522"/>
      <c r="J275" s="522"/>
      <c r="K275" s="517"/>
      <c r="L275" s="518"/>
      <c r="M275" s="535"/>
      <c r="N275" s="508"/>
    </row>
    <row r="276" spans="1:14" ht="13.8" hidden="1" outlineLevel="1" x14ac:dyDescent="0.25">
      <c r="A276" s="494">
        <v>6</v>
      </c>
      <c r="B276" s="494" t="s">
        <v>650</v>
      </c>
      <c r="C276" s="530" t="s">
        <v>673</v>
      </c>
      <c r="D276" s="521" t="s">
        <v>674</v>
      </c>
      <c r="E276" s="527"/>
      <c r="F276" s="527"/>
      <c r="G276" s="389"/>
      <c r="H276" s="764">
        <f t="shared" si="4"/>
        <v>0</v>
      </c>
      <c r="I276" s="522"/>
      <c r="J276" s="522"/>
      <c r="K276" s="517"/>
      <c r="L276" s="518"/>
      <c r="M276" s="520"/>
      <c r="N276" s="508"/>
    </row>
    <row r="277" spans="1:14" ht="14.4" hidden="1" outlineLevel="1" x14ac:dyDescent="0.25">
      <c r="A277" s="494">
        <v>6</v>
      </c>
      <c r="B277" s="494" t="s">
        <v>650</v>
      </c>
      <c r="C277" s="530" t="s">
        <v>675</v>
      </c>
      <c r="D277" s="521" t="s">
        <v>676</v>
      </c>
      <c r="E277" s="155"/>
      <c r="F277" s="155"/>
      <c r="G277" s="389"/>
      <c r="H277" s="764">
        <f t="shared" si="4"/>
        <v>0</v>
      </c>
      <c r="I277" s="522"/>
      <c r="J277" s="522"/>
      <c r="K277" s="517"/>
      <c r="L277" s="518"/>
      <c r="M277" s="520"/>
      <c r="N277" s="508"/>
    </row>
    <row r="278" spans="1:14" ht="13.8" hidden="1" collapsed="1" x14ac:dyDescent="0.25">
      <c r="A278" s="494">
        <v>6</v>
      </c>
      <c r="B278" s="494" t="s">
        <v>650</v>
      </c>
      <c r="C278" s="509" t="s">
        <v>677</v>
      </c>
      <c r="D278" s="521" t="s">
        <v>678</v>
      </c>
      <c r="E278" s="527"/>
      <c r="F278" s="527"/>
      <c r="G278" s="389"/>
      <c r="H278" s="764">
        <f t="shared" si="4"/>
        <v>0</v>
      </c>
      <c r="I278" s="522"/>
      <c r="J278" s="522"/>
      <c r="K278" s="517"/>
      <c r="L278" s="518"/>
      <c r="M278" s="520"/>
      <c r="N278" s="508"/>
    </row>
    <row r="279" spans="1:14" ht="13.8" hidden="1" x14ac:dyDescent="0.25">
      <c r="A279" s="494">
        <v>6</v>
      </c>
      <c r="B279" s="494" t="s">
        <v>650</v>
      </c>
      <c r="C279" s="528" t="s">
        <v>679</v>
      </c>
      <c r="D279" s="534" t="s">
        <v>680</v>
      </c>
      <c r="E279" s="527"/>
      <c r="F279" s="527"/>
      <c r="G279" s="389"/>
      <c r="H279" s="764"/>
      <c r="I279" s="522"/>
      <c r="J279" s="522"/>
      <c r="K279" s="517"/>
      <c r="L279" s="518"/>
      <c r="M279" s="520"/>
      <c r="N279" s="508"/>
    </row>
    <row r="280" spans="1:14" ht="13.8" hidden="1" outlineLevel="1" x14ac:dyDescent="0.25">
      <c r="C280" s="530" t="s">
        <v>681</v>
      </c>
      <c r="D280" s="521" t="s">
        <v>682</v>
      </c>
      <c r="E280" s="527"/>
      <c r="F280" s="527"/>
      <c r="G280" s="389"/>
      <c r="H280" s="764">
        <f t="shared" si="4"/>
        <v>0</v>
      </c>
      <c r="I280" s="522"/>
      <c r="J280" s="522"/>
      <c r="K280" s="517"/>
      <c r="L280" s="518"/>
      <c r="M280" s="520"/>
      <c r="N280" s="508"/>
    </row>
    <row r="281" spans="1:14" ht="13.8" hidden="1" outlineLevel="1" x14ac:dyDescent="0.25">
      <c r="C281" s="530" t="s">
        <v>683</v>
      </c>
      <c r="D281" s="521" t="s">
        <v>684</v>
      </c>
      <c r="E281" s="527"/>
      <c r="F281" s="527"/>
      <c r="G281" s="389"/>
      <c r="H281" s="764">
        <f t="shared" si="4"/>
        <v>0</v>
      </c>
      <c r="I281" s="522"/>
      <c r="J281" s="522"/>
      <c r="K281" s="517"/>
      <c r="L281" s="518"/>
      <c r="M281" s="520"/>
      <c r="N281" s="508"/>
    </row>
    <row r="282" spans="1:14" ht="13.8" hidden="1" outlineLevel="1" x14ac:dyDescent="0.25">
      <c r="C282" s="530" t="s">
        <v>685</v>
      </c>
      <c r="D282" s="521" t="s">
        <v>686</v>
      </c>
      <c r="E282" s="527"/>
      <c r="F282" s="527"/>
      <c r="G282" s="389"/>
      <c r="H282" s="764">
        <f t="shared" si="4"/>
        <v>0</v>
      </c>
      <c r="I282" s="522"/>
      <c r="J282" s="522"/>
      <c r="K282" s="517"/>
      <c r="L282" s="518"/>
      <c r="M282" s="520"/>
      <c r="N282" s="508"/>
    </row>
    <row r="283" spans="1:14" ht="13.8" hidden="1" collapsed="1" x14ac:dyDescent="0.25">
      <c r="A283" s="494">
        <v>6</v>
      </c>
      <c r="B283" s="494" t="s">
        <v>687</v>
      </c>
      <c r="C283" s="509" t="s">
        <v>688</v>
      </c>
      <c r="D283" s="521" t="s">
        <v>689</v>
      </c>
      <c r="E283" s="527"/>
      <c r="F283" s="527"/>
      <c r="G283" s="768"/>
      <c r="H283" s="764">
        <f t="shared" si="4"/>
        <v>0</v>
      </c>
      <c r="I283" s="522"/>
      <c r="J283" s="522"/>
      <c r="K283" s="517"/>
      <c r="L283" s="518"/>
      <c r="M283" s="520"/>
      <c r="N283" s="508"/>
    </row>
    <row r="284" spans="1:14" ht="13.8" hidden="1" x14ac:dyDescent="0.25">
      <c r="A284" s="494">
        <v>6</v>
      </c>
      <c r="B284" s="494" t="s">
        <v>690</v>
      </c>
      <c r="C284" s="509" t="s">
        <v>691</v>
      </c>
      <c r="D284" s="521" t="s">
        <v>692</v>
      </c>
      <c r="E284" s="145"/>
      <c r="F284" s="145"/>
      <c r="G284" s="384"/>
      <c r="H284" s="764">
        <f t="shared" si="4"/>
        <v>0</v>
      </c>
      <c r="I284" s="522"/>
      <c r="J284" s="522"/>
      <c r="K284" s="517"/>
      <c r="L284" s="518"/>
      <c r="M284" s="520"/>
      <c r="N284" s="508"/>
    </row>
    <row r="285" spans="1:14" ht="13.8" hidden="1" x14ac:dyDescent="0.25">
      <c r="A285" s="494">
        <v>6</v>
      </c>
      <c r="B285" s="494" t="s">
        <v>690</v>
      </c>
      <c r="C285" s="509" t="s">
        <v>691</v>
      </c>
      <c r="D285" s="521" t="s">
        <v>692</v>
      </c>
      <c r="E285" s="145"/>
      <c r="F285" s="145"/>
      <c r="G285" s="384"/>
      <c r="H285" s="764">
        <f t="shared" si="4"/>
        <v>0</v>
      </c>
      <c r="I285" s="522"/>
      <c r="J285" s="522"/>
      <c r="K285" s="517"/>
      <c r="L285" s="518"/>
      <c r="M285" s="520"/>
      <c r="N285" s="508"/>
    </row>
    <row r="286" spans="1:14" ht="13.8" hidden="1" x14ac:dyDescent="0.25">
      <c r="A286" s="494">
        <v>6</v>
      </c>
      <c r="B286" s="494" t="s">
        <v>690</v>
      </c>
      <c r="C286" s="509" t="s">
        <v>695</v>
      </c>
      <c r="D286" s="521" t="s">
        <v>696</v>
      </c>
      <c r="E286" s="527"/>
      <c r="F286" s="527"/>
      <c r="G286" s="768"/>
      <c r="H286" s="764">
        <f t="shared" si="4"/>
        <v>0</v>
      </c>
      <c r="I286" s="522"/>
      <c r="J286" s="522"/>
      <c r="K286" s="517"/>
      <c r="L286" s="518"/>
      <c r="M286" s="520"/>
      <c r="N286" s="508"/>
    </row>
    <row r="287" spans="1:14" ht="26.4" hidden="1" x14ac:dyDescent="0.25">
      <c r="A287" s="494">
        <v>6</v>
      </c>
      <c r="B287" s="494" t="s">
        <v>697</v>
      </c>
      <c r="C287" s="509" t="s">
        <v>698</v>
      </c>
      <c r="D287" s="536" t="s">
        <v>699</v>
      </c>
      <c r="E287" s="527"/>
      <c r="F287" s="527"/>
      <c r="G287" s="384"/>
      <c r="H287" s="764">
        <f t="shared" si="4"/>
        <v>0</v>
      </c>
      <c r="I287" s="589"/>
      <c r="J287" s="589"/>
      <c r="K287" s="517"/>
      <c r="L287" s="518"/>
      <c r="M287" s="520"/>
      <c r="N287" s="508"/>
    </row>
    <row r="288" spans="1:14" ht="105.6" x14ac:dyDescent="0.25">
      <c r="A288" s="494">
        <v>6</v>
      </c>
      <c r="B288" s="494" t="s">
        <v>697</v>
      </c>
      <c r="C288" s="509" t="s">
        <v>700</v>
      </c>
      <c r="D288" s="508" t="s">
        <v>701</v>
      </c>
      <c r="E288" s="527"/>
      <c r="F288" s="527"/>
      <c r="G288" s="769">
        <v>77689500</v>
      </c>
      <c r="H288" s="766">
        <f t="shared" si="4"/>
        <v>77689500</v>
      </c>
      <c r="I288" s="589" t="s">
        <v>1448</v>
      </c>
      <c r="J288" s="589"/>
      <c r="K288" s="517"/>
      <c r="L288" s="518"/>
      <c r="M288" s="520"/>
      <c r="N288" s="508"/>
    </row>
    <row r="289" spans="1:14" ht="79.8" thickBot="1" x14ac:dyDescent="0.3">
      <c r="A289" s="494">
        <v>6</v>
      </c>
      <c r="B289" s="494" t="s">
        <v>697</v>
      </c>
      <c r="C289" s="509" t="s">
        <v>703</v>
      </c>
      <c r="D289" s="508" t="s">
        <v>701</v>
      </c>
      <c r="E289" s="527"/>
      <c r="F289" s="527"/>
      <c r="G289" s="769">
        <v>3453557</v>
      </c>
      <c r="H289" s="766">
        <f t="shared" si="4"/>
        <v>3453557</v>
      </c>
      <c r="I289" s="39" t="s">
        <v>1449</v>
      </c>
      <c r="J289" s="39"/>
      <c r="K289" s="517"/>
      <c r="L289" s="518"/>
      <c r="M289" s="520"/>
      <c r="N289" s="508"/>
    </row>
    <row r="290" spans="1:14" ht="14.4" hidden="1" thickBot="1" x14ac:dyDescent="0.3">
      <c r="A290" s="494">
        <v>6</v>
      </c>
      <c r="B290" s="494" t="s">
        <v>697</v>
      </c>
      <c r="C290" s="509" t="s">
        <v>704</v>
      </c>
      <c r="D290" s="508" t="s">
        <v>701</v>
      </c>
      <c r="E290" s="527"/>
      <c r="F290" s="527"/>
      <c r="G290" s="389"/>
      <c r="H290" s="764">
        <f t="shared" si="4"/>
        <v>0</v>
      </c>
      <c r="I290" s="39"/>
      <c r="J290" s="39"/>
      <c r="K290" s="517"/>
      <c r="L290" s="518"/>
      <c r="M290" s="520"/>
      <c r="N290" s="508"/>
    </row>
    <row r="291" spans="1:14" ht="14.4" hidden="1" thickBot="1" x14ac:dyDescent="0.3">
      <c r="A291" s="494">
        <v>6</v>
      </c>
      <c r="B291" s="494" t="s">
        <v>697</v>
      </c>
      <c r="C291" s="509" t="s">
        <v>706</v>
      </c>
      <c r="D291" s="508" t="s">
        <v>701</v>
      </c>
      <c r="E291" s="527"/>
      <c r="F291" s="527"/>
      <c r="G291" s="389"/>
      <c r="H291" s="764">
        <f t="shared" si="4"/>
        <v>0</v>
      </c>
      <c r="I291" s="39"/>
      <c r="J291" s="39"/>
      <c r="K291" s="517"/>
      <c r="L291" s="518"/>
      <c r="M291" s="520"/>
      <c r="N291" s="508"/>
    </row>
    <row r="292" spans="1:14" ht="14.4" hidden="1" thickBot="1" x14ac:dyDescent="0.3">
      <c r="A292" s="494">
        <v>6</v>
      </c>
      <c r="B292" s="494" t="s">
        <v>697</v>
      </c>
      <c r="C292" s="509" t="s">
        <v>707</v>
      </c>
      <c r="D292" s="508" t="s">
        <v>701</v>
      </c>
      <c r="E292" s="527"/>
      <c r="F292" s="527"/>
      <c r="G292" s="389"/>
      <c r="H292" s="764">
        <f t="shared" si="4"/>
        <v>0</v>
      </c>
      <c r="I292" s="39"/>
      <c r="J292" s="39"/>
      <c r="K292" s="517"/>
      <c r="L292" s="518"/>
      <c r="M292" s="520"/>
      <c r="N292" s="508"/>
    </row>
    <row r="293" spans="1:14" ht="14.4" hidden="1" thickBot="1" x14ac:dyDescent="0.3">
      <c r="A293" s="494">
        <v>7</v>
      </c>
      <c r="B293" s="494" t="s">
        <v>708</v>
      </c>
      <c r="C293" s="537" t="s">
        <v>709</v>
      </c>
      <c r="D293" s="508" t="s">
        <v>710</v>
      </c>
      <c r="E293" s="527"/>
      <c r="F293" s="527"/>
      <c r="G293" s="389"/>
      <c r="H293" s="764">
        <f t="shared" si="4"/>
        <v>0</v>
      </c>
      <c r="I293" s="39"/>
      <c r="J293" s="39"/>
      <c r="K293" s="517"/>
      <c r="L293" s="518"/>
      <c r="M293" s="520"/>
      <c r="N293" s="508"/>
    </row>
    <row r="294" spans="1:14" ht="14.4" hidden="1" thickBot="1" x14ac:dyDescent="0.3">
      <c r="A294" s="494">
        <v>7</v>
      </c>
      <c r="B294" s="494" t="s">
        <v>708</v>
      </c>
      <c r="C294" s="537" t="s">
        <v>711</v>
      </c>
      <c r="D294" s="508" t="s">
        <v>712</v>
      </c>
      <c r="E294" s="142"/>
      <c r="F294" s="142"/>
      <c r="G294" s="384"/>
      <c r="H294" s="764">
        <f t="shared" si="4"/>
        <v>0</v>
      </c>
      <c r="I294" s="39"/>
      <c r="J294" s="39"/>
      <c r="K294" s="517"/>
      <c r="L294" s="518"/>
      <c r="M294" s="520"/>
      <c r="N294" s="508"/>
    </row>
    <row r="295" spans="1:14" ht="14.4" hidden="1" thickBot="1" x14ac:dyDescent="0.3">
      <c r="A295" s="494">
        <v>7</v>
      </c>
      <c r="B295" s="494" t="s">
        <v>708</v>
      </c>
      <c r="C295" s="537" t="s">
        <v>713</v>
      </c>
      <c r="D295" s="508" t="s">
        <v>714</v>
      </c>
      <c r="E295" s="142"/>
      <c r="F295" s="142"/>
      <c r="G295" s="384"/>
      <c r="H295" s="764">
        <f t="shared" si="4"/>
        <v>0</v>
      </c>
      <c r="I295" s="39"/>
      <c r="J295" s="39"/>
      <c r="K295" s="517"/>
      <c r="L295" s="518"/>
      <c r="M295" s="520"/>
      <c r="N295" s="508"/>
    </row>
    <row r="296" spans="1:14" ht="14.4" hidden="1" thickBot="1" x14ac:dyDescent="0.3">
      <c r="A296" s="494">
        <v>7</v>
      </c>
      <c r="B296" s="494" t="s">
        <v>715</v>
      </c>
      <c r="C296" s="537" t="s">
        <v>716</v>
      </c>
      <c r="D296" s="508" t="s">
        <v>717</v>
      </c>
      <c r="E296" s="516"/>
      <c r="F296" s="516"/>
      <c r="G296" s="772"/>
      <c r="H296" s="764">
        <f t="shared" si="4"/>
        <v>0</v>
      </c>
      <c r="I296" s="39"/>
      <c r="J296" s="39"/>
      <c r="K296" s="517"/>
      <c r="L296" s="518"/>
      <c r="M296" s="520"/>
      <c r="N296" s="508"/>
    </row>
    <row r="297" spans="1:14" ht="14.4" hidden="1" thickBot="1" x14ac:dyDescent="0.3">
      <c r="A297" s="494">
        <v>7</v>
      </c>
      <c r="B297" s="494" t="s">
        <v>718</v>
      </c>
      <c r="C297" s="537" t="s">
        <v>719</v>
      </c>
      <c r="D297" s="508" t="s">
        <v>720</v>
      </c>
      <c r="E297" s="516"/>
      <c r="F297" s="516"/>
      <c r="G297" s="772"/>
      <c r="H297" s="764">
        <f t="shared" si="4"/>
        <v>0</v>
      </c>
      <c r="I297" s="39"/>
      <c r="J297" s="39"/>
      <c r="K297" s="517"/>
      <c r="L297" s="518"/>
      <c r="M297" s="520"/>
      <c r="N297" s="508"/>
    </row>
    <row r="298" spans="1:14" ht="14.4" hidden="1" thickBot="1" x14ac:dyDescent="0.3">
      <c r="A298" s="494">
        <v>7</v>
      </c>
      <c r="B298" s="494" t="s">
        <v>718</v>
      </c>
      <c r="C298" s="537" t="s">
        <v>721</v>
      </c>
      <c r="D298" s="508" t="s">
        <v>722</v>
      </c>
      <c r="E298" s="516"/>
      <c r="F298" s="516"/>
      <c r="G298" s="772"/>
      <c r="H298" s="764">
        <f t="shared" si="4"/>
        <v>0</v>
      </c>
      <c r="I298" s="39"/>
      <c r="J298" s="39"/>
      <c r="K298" s="517"/>
      <c r="L298" s="518"/>
      <c r="M298" s="520"/>
      <c r="N298" s="508"/>
    </row>
    <row r="299" spans="1:14" ht="14.4" hidden="1" thickBot="1" x14ac:dyDescent="0.3">
      <c r="A299" s="494">
        <v>8</v>
      </c>
      <c r="B299" s="494" t="s">
        <v>723</v>
      </c>
      <c r="C299" s="537" t="s">
        <v>724</v>
      </c>
      <c r="D299" s="508" t="s">
        <v>725</v>
      </c>
      <c r="E299" s="516"/>
      <c r="F299" s="516"/>
      <c r="G299" s="772"/>
      <c r="H299" s="764">
        <f t="shared" si="4"/>
        <v>0</v>
      </c>
      <c r="I299" s="39"/>
      <c r="J299" s="39"/>
      <c r="K299" s="517"/>
      <c r="L299" s="518"/>
      <c r="M299" s="520"/>
      <c r="N299" s="508"/>
    </row>
    <row r="300" spans="1:14" ht="14.4" hidden="1" thickBot="1" x14ac:dyDescent="0.3">
      <c r="A300" s="494">
        <v>8</v>
      </c>
      <c r="B300" s="494" t="s">
        <v>723</v>
      </c>
      <c r="C300" s="537" t="s">
        <v>726</v>
      </c>
      <c r="D300" s="508" t="s">
        <v>727</v>
      </c>
      <c r="E300" s="516"/>
      <c r="F300" s="516"/>
      <c r="G300" s="772"/>
      <c r="H300" s="764">
        <f t="shared" si="4"/>
        <v>0</v>
      </c>
      <c r="I300" s="39"/>
      <c r="J300" s="39"/>
      <c r="K300" s="517"/>
      <c r="L300" s="518"/>
      <c r="M300" s="520"/>
      <c r="N300" s="508"/>
    </row>
    <row r="301" spans="1:14" ht="14.4" hidden="1" thickBot="1" x14ac:dyDescent="0.3">
      <c r="A301" s="494">
        <v>8</v>
      </c>
      <c r="B301" s="494" t="s">
        <v>723</v>
      </c>
      <c r="C301" s="537" t="s">
        <v>728</v>
      </c>
      <c r="D301" s="508" t="s">
        <v>729</v>
      </c>
      <c r="E301" s="516"/>
      <c r="F301" s="516"/>
      <c r="G301" s="772"/>
      <c r="H301" s="764">
        <f t="shared" si="4"/>
        <v>0</v>
      </c>
      <c r="I301" s="39"/>
      <c r="J301" s="39"/>
      <c r="K301" s="517"/>
      <c r="L301" s="518"/>
      <c r="M301" s="520"/>
      <c r="N301" s="508"/>
    </row>
    <row r="302" spans="1:14" ht="14.4" hidden="1" thickBot="1" x14ac:dyDescent="0.3">
      <c r="A302" s="494">
        <v>8</v>
      </c>
      <c r="B302" s="494" t="s">
        <v>723</v>
      </c>
      <c r="C302" s="537" t="s">
        <v>730</v>
      </c>
      <c r="D302" s="508" t="s">
        <v>731</v>
      </c>
      <c r="E302" s="516"/>
      <c r="F302" s="516"/>
      <c r="G302" s="772"/>
      <c r="H302" s="764">
        <f t="shared" si="4"/>
        <v>0</v>
      </c>
      <c r="I302" s="39"/>
      <c r="J302" s="39"/>
      <c r="K302" s="517"/>
      <c r="L302" s="518"/>
      <c r="M302" s="520"/>
      <c r="N302" s="508"/>
    </row>
    <row r="303" spans="1:14" ht="14.4" hidden="1" thickBot="1" x14ac:dyDescent="0.3">
      <c r="A303" s="494">
        <v>8</v>
      </c>
      <c r="B303" s="494" t="s">
        <v>732</v>
      </c>
      <c r="C303" s="537" t="s">
        <v>733</v>
      </c>
      <c r="D303" s="508" t="s">
        <v>734</v>
      </c>
      <c r="E303" s="516"/>
      <c r="F303" s="516"/>
      <c r="G303" s="772"/>
      <c r="H303" s="764">
        <f t="shared" si="4"/>
        <v>0</v>
      </c>
      <c r="I303" s="39"/>
      <c r="J303" s="39"/>
      <c r="K303" s="517"/>
      <c r="L303" s="518"/>
      <c r="M303" s="520"/>
      <c r="N303" s="508"/>
    </row>
    <row r="304" spans="1:14" ht="14.4" hidden="1" thickBot="1" x14ac:dyDescent="0.3">
      <c r="A304" s="494">
        <v>8</v>
      </c>
      <c r="B304" s="494" t="s">
        <v>732</v>
      </c>
      <c r="C304" s="537" t="s">
        <v>735</v>
      </c>
      <c r="D304" s="508" t="s">
        <v>736</v>
      </c>
      <c r="E304" s="516"/>
      <c r="F304" s="516"/>
      <c r="G304" s="772"/>
      <c r="H304" s="764">
        <f t="shared" si="4"/>
        <v>0</v>
      </c>
      <c r="I304" s="39"/>
      <c r="J304" s="39"/>
      <c r="K304" s="517"/>
      <c r="L304" s="518"/>
      <c r="M304" s="520"/>
      <c r="N304" s="508"/>
    </row>
    <row r="305" spans="1:14" ht="14.4" hidden="1" thickBot="1" x14ac:dyDescent="0.3">
      <c r="A305" s="494">
        <v>8</v>
      </c>
      <c r="B305" s="494" t="s">
        <v>732</v>
      </c>
      <c r="C305" s="537" t="s">
        <v>737</v>
      </c>
      <c r="D305" s="508" t="s">
        <v>738</v>
      </c>
      <c r="E305" s="516"/>
      <c r="F305" s="516"/>
      <c r="G305" s="772"/>
      <c r="H305" s="764">
        <f t="shared" si="4"/>
        <v>0</v>
      </c>
      <c r="I305" s="39"/>
      <c r="J305" s="39"/>
      <c r="K305" s="517"/>
      <c r="L305" s="518"/>
      <c r="M305" s="520"/>
      <c r="N305" s="508"/>
    </row>
    <row r="306" spans="1:14" ht="14.4" hidden="1" thickBot="1" x14ac:dyDescent="0.3">
      <c r="A306" s="494">
        <v>8</v>
      </c>
      <c r="B306" s="494" t="s">
        <v>732</v>
      </c>
      <c r="C306" s="537" t="s">
        <v>739</v>
      </c>
      <c r="D306" s="508" t="s">
        <v>740</v>
      </c>
      <c r="E306" s="516"/>
      <c r="F306" s="516"/>
      <c r="G306" s="772"/>
      <c r="H306" s="764">
        <f t="shared" si="4"/>
        <v>0</v>
      </c>
      <c r="I306" s="39"/>
      <c r="J306" s="39"/>
      <c r="K306" s="517"/>
      <c r="L306" s="518"/>
      <c r="M306" s="520"/>
      <c r="N306" s="508"/>
    </row>
    <row r="307" spans="1:14" ht="14.4" hidden="1" thickBot="1" x14ac:dyDescent="0.3">
      <c r="A307" s="494">
        <v>8</v>
      </c>
      <c r="B307" s="494" t="s">
        <v>732</v>
      </c>
      <c r="C307" s="537" t="s">
        <v>741</v>
      </c>
      <c r="D307" s="508" t="s">
        <v>742</v>
      </c>
      <c r="E307" s="516"/>
      <c r="F307" s="516"/>
      <c r="G307" s="772"/>
      <c r="H307" s="764">
        <f t="shared" si="4"/>
        <v>0</v>
      </c>
      <c r="I307" s="39"/>
      <c r="J307" s="39"/>
      <c r="K307" s="517"/>
      <c r="L307" s="518"/>
      <c r="M307" s="520"/>
      <c r="N307" s="508"/>
    </row>
    <row r="308" spans="1:14" ht="14.4" hidden="1" thickBot="1" x14ac:dyDescent="0.3">
      <c r="A308" s="494">
        <v>8</v>
      </c>
      <c r="B308" s="494" t="s">
        <v>732</v>
      </c>
      <c r="C308" s="537" t="s">
        <v>743</v>
      </c>
      <c r="D308" s="508" t="s">
        <v>744</v>
      </c>
      <c r="E308" s="516"/>
      <c r="F308" s="516"/>
      <c r="G308" s="772"/>
      <c r="H308" s="764">
        <f t="shared" si="4"/>
        <v>0</v>
      </c>
      <c r="I308" s="39"/>
      <c r="J308" s="39"/>
      <c r="K308" s="517"/>
      <c r="L308" s="518"/>
      <c r="M308" s="520"/>
      <c r="N308" s="508"/>
    </row>
    <row r="309" spans="1:14" ht="14.4" hidden="1" thickBot="1" x14ac:dyDescent="0.3">
      <c r="A309" s="494">
        <v>8</v>
      </c>
      <c r="B309" s="494" t="s">
        <v>732</v>
      </c>
      <c r="C309" s="537" t="s">
        <v>745</v>
      </c>
      <c r="D309" s="508" t="s">
        <v>746</v>
      </c>
      <c r="E309" s="516"/>
      <c r="F309" s="516"/>
      <c r="G309" s="772"/>
      <c r="H309" s="764">
        <f t="shared" si="4"/>
        <v>0</v>
      </c>
      <c r="I309" s="39"/>
      <c r="J309" s="39"/>
      <c r="K309" s="517"/>
      <c r="L309" s="518"/>
      <c r="M309" s="520"/>
      <c r="N309" s="508"/>
    </row>
    <row r="310" spans="1:14" ht="14.4" hidden="1" thickBot="1" x14ac:dyDescent="0.3">
      <c r="A310" s="494">
        <v>8</v>
      </c>
      <c r="B310" s="494" t="s">
        <v>732</v>
      </c>
      <c r="C310" s="537" t="s">
        <v>747</v>
      </c>
      <c r="D310" s="508" t="s">
        <v>748</v>
      </c>
      <c r="E310" s="516"/>
      <c r="F310" s="516"/>
      <c r="G310" s="772"/>
      <c r="H310" s="764">
        <f t="shared" si="4"/>
        <v>0</v>
      </c>
      <c r="I310" s="39"/>
      <c r="J310" s="39"/>
      <c r="K310" s="517"/>
      <c r="L310" s="518"/>
      <c r="M310" s="520"/>
      <c r="N310" s="508"/>
    </row>
    <row r="311" spans="1:14" ht="14.4" hidden="1" thickBot="1" x14ac:dyDescent="0.3">
      <c r="A311" s="494">
        <v>9</v>
      </c>
      <c r="B311" s="494" t="s">
        <v>749</v>
      </c>
      <c r="C311" s="537" t="s">
        <v>750</v>
      </c>
      <c r="D311" s="508" t="s">
        <v>751</v>
      </c>
      <c r="E311" s="516"/>
      <c r="F311" s="516"/>
      <c r="G311" s="772"/>
      <c r="H311" s="764">
        <f t="shared" si="4"/>
        <v>0</v>
      </c>
      <c r="I311" s="39"/>
      <c r="J311" s="39"/>
      <c r="K311" s="517"/>
      <c r="L311" s="518"/>
      <c r="M311" s="520"/>
      <c r="N311" s="508"/>
    </row>
    <row r="312" spans="1:14" ht="14.4" hidden="1" thickBot="1" x14ac:dyDescent="0.3">
      <c r="A312" s="494">
        <v>9</v>
      </c>
      <c r="B312" s="494" t="s">
        <v>752</v>
      </c>
      <c r="C312" s="537" t="s">
        <v>753</v>
      </c>
      <c r="D312" s="508" t="s">
        <v>754</v>
      </c>
      <c r="E312" s="516"/>
      <c r="F312" s="516"/>
      <c r="G312" s="772"/>
      <c r="H312" s="764">
        <f t="shared" si="4"/>
        <v>0</v>
      </c>
      <c r="I312" s="39"/>
      <c r="J312" s="39"/>
      <c r="K312" s="517"/>
      <c r="L312" s="518"/>
      <c r="M312" s="520"/>
      <c r="N312" s="508"/>
    </row>
    <row r="313" spans="1:14" ht="13.95" hidden="1" customHeight="1" thickBot="1" x14ac:dyDescent="0.3">
      <c r="A313" s="494">
        <v>9</v>
      </c>
      <c r="B313" s="494" t="s">
        <v>752</v>
      </c>
      <c r="C313" s="538" t="s">
        <v>755</v>
      </c>
      <c r="D313" s="539" t="s">
        <v>756</v>
      </c>
      <c r="E313" s="540"/>
      <c r="F313" s="540"/>
      <c r="G313" s="773"/>
      <c r="H313" s="774">
        <f t="shared" si="4"/>
        <v>0</v>
      </c>
      <c r="I313" s="541"/>
      <c r="J313" s="541"/>
      <c r="K313" s="542"/>
      <c r="L313" s="543"/>
      <c r="M313" s="544"/>
      <c r="N313" s="508"/>
    </row>
    <row r="314" spans="1:14" s="550" customFormat="1" ht="18" customHeight="1" thickBot="1" x14ac:dyDescent="0.3">
      <c r="A314" s="545"/>
      <c r="B314" s="545"/>
      <c r="C314" s="842" t="s">
        <v>15</v>
      </c>
      <c r="D314" s="843"/>
      <c r="E314" s="546">
        <f t="shared" ref="E314" si="5">+SUM(E6:E313)</f>
        <v>0</v>
      </c>
      <c r="F314" s="775">
        <f t="shared" ref="F314:G314" si="6">+SUM(F6:F313)</f>
        <v>100000000</v>
      </c>
      <c r="G314" s="776">
        <f t="shared" si="6"/>
        <v>1164484122</v>
      </c>
      <c r="H314" s="777">
        <f>+SUM(H6:H313)</f>
        <v>1264484122</v>
      </c>
      <c r="I314" s="547"/>
      <c r="J314" s="547"/>
      <c r="K314" s="546"/>
      <c r="L314" s="548"/>
      <c r="M314" s="549"/>
      <c r="N314" s="549"/>
    </row>
    <row r="315" spans="1:14" x14ac:dyDescent="0.25">
      <c r="E315" s="552"/>
      <c r="F315" s="552"/>
      <c r="G315" s="778"/>
      <c r="H315" s="779"/>
      <c r="K315" s="554"/>
      <c r="L315" s="554"/>
    </row>
    <row r="316" spans="1:14" ht="14.4" thickBot="1" x14ac:dyDescent="0.3">
      <c r="D316" s="555"/>
      <c r="E316" s="552"/>
      <c r="F316" s="552"/>
      <c r="G316" s="778"/>
      <c r="H316" s="779"/>
      <c r="K316" s="554"/>
      <c r="L316" s="780"/>
    </row>
    <row r="317" spans="1:14" ht="53.4" thickBot="1" x14ac:dyDescent="0.3">
      <c r="D317" s="557" t="s">
        <v>757</v>
      </c>
      <c r="E317" s="16" t="s">
        <v>758</v>
      </c>
      <c r="F317" s="558" t="s">
        <v>759</v>
      </c>
      <c r="G317" s="781" t="s">
        <v>760</v>
      </c>
      <c r="H317" s="781" t="str">
        <f>+F5</f>
        <v>LEY DE SALVAMENTO</v>
      </c>
      <c r="I317" s="21" t="s">
        <v>14</v>
      </c>
      <c r="J317" s="98" t="s">
        <v>15</v>
      </c>
      <c r="L317" s="342"/>
    </row>
    <row r="318" spans="1:14" ht="13.8" x14ac:dyDescent="0.25">
      <c r="D318" s="560" t="s">
        <v>761</v>
      </c>
      <c r="E318" s="561" t="s">
        <v>762</v>
      </c>
      <c r="F318" s="130" t="s">
        <v>763</v>
      </c>
      <c r="G318" s="782">
        <f>SUM(E6:E19)</f>
        <v>0</v>
      </c>
      <c r="H318" s="782">
        <f>SUM(F6:F19)</f>
        <v>0</v>
      </c>
      <c r="I318" s="783">
        <f>SUM(G6:G19)</f>
        <v>235020429</v>
      </c>
      <c r="J318" s="784">
        <f t="shared" ref="J318:J326" si="7">+SUM(G318:I318)</f>
        <v>235020429</v>
      </c>
      <c r="L318" s="785"/>
    </row>
    <row r="319" spans="1:14" ht="13.8" x14ac:dyDescent="0.25">
      <c r="D319" s="564" t="s">
        <v>764</v>
      </c>
      <c r="E319" s="565" t="s">
        <v>762</v>
      </c>
      <c r="F319" s="134" t="s">
        <v>763</v>
      </c>
      <c r="G319" s="786">
        <f>SUM(E20:E72)</f>
        <v>0</v>
      </c>
      <c r="H319" s="786">
        <f t="shared" ref="H319:I319" si="8">SUM(F20:F72)</f>
        <v>0</v>
      </c>
      <c r="I319" s="787">
        <f t="shared" si="8"/>
        <v>439759451</v>
      </c>
      <c r="J319" s="764">
        <f t="shared" si="7"/>
        <v>439759451</v>
      </c>
      <c r="L319" s="785"/>
    </row>
    <row r="320" spans="1:14" ht="13.8" x14ac:dyDescent="0.25">
      <c r="D320" s="564" t="s">
        <v>765</v>
      </c>
      <c r="E320" s="565" t="s">
        <v>762</v>
      </c>
      <c r="F320" s="134" t="s">
        <v>763</v>
      </c>
      <c r="G320" s="786">
        <f>SUM(E73:E102)</f>
        <v>0</v>
      </c>
      <c r="H320" s="786">
        <f t="shared" ref="H320:I320" si="9">SUM(F73:F102)</f>
        <v>0</v>
      </c>
      <c r="I320" s="787">
        <f t="shared" si="9"/>
        <v>8200000</v>
      </c>
      <c r="J320" s="764">
        <f t="shared" si="7"/>
        <v>8200000</v>
      </c>
      <c r="L320" s="785"/>
    </row>
    <row r="321" spans="1:12" ht="13.8" x14ac:dyDescent="0.25">
      <c r="D321" s="564" t="s">
        <v>766</v>
      </c>
      <c r="E321" s="565" t="s">
        <v>762</v>
      </c>
      <c r="F321" s="134" t="s">
        <v>763</v>
      </c>
      <c r="G321" s="786">
        <f>SUM(E103:E121)</f>
        <v>0</v>
      </c>
      <c r="H321" s="786">
        <f t="shared" ref="H321:I321" si="10">SUM(F103:F121)</f>
        <v>0</v>
      </c>
      <c r="I321" s="787">
        <f t="shared" si="10"/>
        <v>0</v>
      </c>
      <c r="J321" s="764">
        <f t="shared" si="7"/>
        <v>0</v>
      </c>
      <c r="L321" s="785"/>
    </row>
    <row r="322" spans="1:12" ht="13.8" x14ac:dyDescent="0.25">
      <c r="D322" s="564" t="s">
        <v>767</v>
      </c>
      <c r="E322" s="565" t="s">
        <v>762</v>
      </c>
      <c r="F322" s="134" t="s">
        <v>763</v>
      </c>
      <c r="G322" s="786">
        <f>SUM(E122:E139)</f>
        <v>0</v>
      </c>
      <c r="H322" s="786">
        <f t="shared" ref="H322:I322" si="11">SUM(F122:F139)</f>
        <v>0</v>
      </c>
      <c r="I322" s="787">
        <f t="shared" si="11"/>
        <v>0</v>
      </c>
      <c r="J322" s="764">
        <f t="shared" si="7"/>
        <v>0</v>
      </c>
      <c r="L322" s="785"/>
    </row>
    <row r="323" spans="1:12" ht="13.8" x14ac:dyDescent="0.25">
      <c r="D323" s="564" t="s">
        <v>768</v>
      </c>
      <c r="E323" s="565" t="s">
        <v>769</v>
      </c>
      <c r="F323" s="134" t="s">
        <v>770</v>
      </c>
      <c r="G323" s="786">
        <f>SUM(E140:E162)</f>
        <v>0</v>
      </c>
      <c r="H323" s="786">
        <f t="shared" ref="H323:I323" si="12">SUM(F140:F162)</f>
        <v>0</v>
      </c>
      <c r="I323" s="787">
        <f t="shared" si="12"/>
        <v>200000000</v>
      </c>
      <c r="J323" s="764">
        <f t="shared" si="7"/>
        <v>200000000</v>
      </c>
      <c r="L323" s="785"/>
    </row>
    <row r="324" spans="1:12" ht="13.8" x14ac:dyDescent="0.25">
      <c r="D324" s="564" t="s">
        <v>771</v>
      </c>
      <c r="E324" s="565" t="s">
        <v>762</v>
      </c>
      <c r="F324" s="134" t="s">
        <v>763</v>
      </c>
      <c r="G324" s="786">
        <f>SUM(E163:E292)</f>
        <v>0</v>
      </c>
      <c r="H324" s="786">
        <f t="shared" ref="H324:I324" si="13">SUM(F163:F292)</f>
        <v>100000000</v>
      </c>
      <c r="I324" s="787">
        <f t="shared" si="13"/>
        <v>281504242</v>
      </c>
      <c r="J324" s="764">
        <f t="shared" si="7"/>
        <v>381504242</v>
      </c>
      <c r="L324" s="785"/>
    </row>
    <row r="325" spans="1:12" ht="14.4" thickBot="1" x14ac:dyDescent="0.3">
      <c r="D325" s="566" t="s">
        <v>772</v>
      </c>
      <c r="E325" s="567" t="s">
        <v>769</v>
      </c>
      <c r="F325" s="568" t="s">
        <v>770</v>
      </c>
      <c r="G325" s="788">
        <f>SUM(E293:E298)</f>
        <v>0</v>
      </c>
      <c r="H325" s="788">
        <f t="shared" ref="H325:I325" si="14">SUM(F293:F298)</f>
        <v>0</v>
      </c>
      <c r="I325" s="789">
        <f t="shared" si="14"/>
        <v>0</v>
      </c>
      <c r="J325" s="774">
        <f t="shared" si="7"/>
        <v>0</v>
      </c>
      <c r="L325" s="785"/>
    </row>
    <row r="326" spans="1:12" s="550" customFormat="1" ht="19.95" customHeight="1" thickBot="1" x14ac:dyDescent="0.3">
      <c r="A326" s="545"/>
      <c r="B326" s="545"/>
      <c r="C326" s="569"/>
      <c r="D326" s="844" t="s">
        <v>773</v>
      </c>
      <c r="E326" s="845"/>
      <c r="F326" s="845"/>
      <c r="G326" s="775">
        <f>SUM(G318:G325)</f>
        <v>0</v>
      </c>
      <c r="H326" s="775">
        <f t="shared" ref="H326:I326" si="15">SUM(H318:H325)</f>
        <v>100000000</v>
      </c>
      <c r="I326" s="790">
        <f t="shared" si="15"/>
        <v>1164484122</v>
      </c>
      <c r="J326" s="791">
        <f t="shared" si="7"/>
        <v>1264484122</v>
      </c>
      <c r="L326" s="785"/>
    </row>
    <row r="327" spans="1:12" ht="13.8" x14ac:dyDescent="0.25">
      <c r="H327" s="779"/>
      <c r="K327" s="554"/>
      <c r="L327" s="780"/>
    </row>
    <row r="328" spans="1:12" x14ac:dyDescent="0.25">
      <c r="G328" s="778"/>
      <c r="H328" s="779"/>
      <c r="K328" s="554"/>
      <c r="L328" s="554"/>
    </row>
    <row r="329" spans="1:12" s="572" customFormat="1" x14ac:dyDescent="0.25">
      <c r="A329" s="570"/>
      <c r="B329" s="570"/>
      <c r="C329" s="571"/>
      <c r="F329" s="572" t="s">
        <v>774</v>
      </c>
      <c r="G329" s="793">
        <f>+E314-G326</f>
        <v>0</v>
      </c>
      <c r="H329" s="793">
        <f t="shared" ref="H329:I329" si="16">+F314-H326</f>
        <v>0</v>
      </c>
      <c r="I329" s="573">
        <f t="shared" si="16"/>
        <v>0</v>
      </c>
      <c r="J329" s="573"/>
      <c r="K329" s="574">
        <f>+H314-J326</f>
        <v>0</v>
      </c>
      <c r="L329" s="574"/>
    </row>
    <row r="330" spans="1:12" x14ac:dyDescent="0.25">
      <c r="G330" s="778"/>
      <c r="H330" s="779"/>
      <c r="K330" s="554"/>
      <c r="L330" s="554"/>
    </row>
    <row r="331" spans="1:12" x14ac:dyDescent="0.25">
      <c r="G331" s="778"/>
      <c r="H331" s="779"/>
      <c r="K331" s="554"/>
      <c r="L331" s="554"/>
    </row>
    <row r="332" spans="1:12" x14ac:dyDescent="0.25">
      <c r="G332" s="778"/>
      <c r="H332" s="779"/>
      <c r="K332" s="554"/>
      <c r="L332" s="554"/>
    </row>
    <row r="333" spans="1:12" x14ac:dyDescent="0.25">
      <c r="G333" s="778"/>
      <c r="H333" s="779"/>
      <c r="K333" s="554"/>
      <c r="L333" s="554"/>
    </row>
    <row r="334" spans="1:12" x14ac:dyDescent="0.25">
      <c r="G334" s="778"/>
      <c r="H334" s="779"/>
      <c r="K334" s="554"/>
      <c r="L334" s="554"/>
    </row>
    <row r="335" spans="1:12" x14ac:dyDescent="0.25">
      <c r="G335" s="778"/>
      <c r="H335" s="779"/>
      <c r="K335" s="554"/>
      <c r="L335" s="554"/>
    </row>
    <row r="336" spans="1:12" x14ac:dyDescent="0.25">
      <c r="G336" s="778"/>
      <c r="H336" s="779"/>
      <c r="K336" s="554"/>
      <c r="L336" s="554"/>
    </row>
    <row r="337" spans="7:12" x14ac:dyDescent="0.25">
      <c r="G337" s="778"/>
      <c r="H337" s="779"/>
      <c r="K337" s="554"/>
      <c r="L337" s="554"/>
    </row>
    <row r="338" spans="7:12" x14ac:dyDescent="0.25">
      <c r="G338" s="778"/>
      <c r="H338" s="779"/>
      <c r="K338" s="554"/>
      <c r="L338" s="554"/>
    </row>
    <row r="339" spans="7:12" x14ac:dyDescent="0.25">
      <c r="G339" s="778"/>
      <c r="H339" s="779"/>
      <c r="K339" s="554"/>
      <c r="L339" s="554"/>
    </row>
    <row r="340" spans="7:12" x14ac:dyDescent="0.25">
      <c r="G340" s="778"/>
      <c r="H340" s="779"/>
      <c r="K340" s="554"/>
      <c r="L340" s="554"/>
    </row>
    <row r="341" spans="7:12" x14ac:dyDescent="0.25">
      <c r="G341" s="778"/>
      <c r="H341" s="779"/>
      <c r="K341" s="554"/>
      <c r="L341" s="554"/>
    </row>
    <row r="342" spans="7:12" x14ac:dyDescent="0.25">
      <c r="G342" s="778"/>
      <c r="H342" s="779"/>
      <c r="K342" s="554"/>
      <c r="L342" s="554"/>
    </row>
    <row r="343" spans="7:12" x14ac:dyDescent="0.25">
      <c r="G343" s="778"/>
      <c r="H343" s="779"/>
      <c r="K343" s="554"/>
      <c r="L343" s="554"/>
    </row>
    <row r="344" spans="7:12" x14ac:dyDescent="0.25">
      <c r="G344" s="778"/>
      <c r="H344" s="779"/>
      <c r="K344" s="554"/>
      <c r="L344" s="554"/>
    </row>
    <row r="345" spans="7:12" x14ac:dyDescent="0.25">
      <c r="G345" s="778"/>
      <c r="H345" s="779"/>
      <c r="K345" s="554"/>
      <c r="L345" s="554"/>
    </row>
    <row r="346" spans="7:12" x14ac:dyDescent="0.25">
      <c r="G346" s="778"/>
      <c r="H346" s="779"/>
      <c r="K346" s="554"/>
      <c r="L346" s="554"/>
    </row>
    <row r="347" spans="7:12" x14ac:dyDescent="0.25">
      <c r="G347" s="778"/>
      <c r="H347" s="779"/>
      <c r="K347" s="554"/>
      <c r="L347" s="554"/>
    </row>
    <row r="348" spans="7:12" x14ac:dyDescent="0.25">
      <c r="G348" s="778"/>
      <c r="H348" s="779"/>
      <c r="K348" s="554"/>
      <c r="L348" s="554"/>
    </row>
    <row r="349" spans="7:12" x14ac:dyDescent="0.25">
      <c r="G349" s="778"/>
      <c r="H349" s="779"/>
      <c r="K349" s="554"/>
      <c r="L349" s="554"/>
    </row>
    <row r="350" spans="7:12" x14ac:dyDescent="0.25">
      <c r="G350" s="778"/>
      <c r="H350" s="779"/>
      <c r="K350" s="554"/>
      <c r="L350" s="554"/>
    </row>
    <row r="351" spans="7:12" x14ac:dyDescent="0.25">
      <c r="G351" s="778"/>
      <c r="H351" s="779"/>
      <c r="K351" s="554"/>
      <c r="L351" s="554"/>
    </row>
    <row r="352" spans="7:12" x14ac:dyDescent="0.25">
      <c r="G352" s="778"/>
      <c r="H352" s="779"/>
      <c r="K352" s="554"/>
      <c r="L352" s="554"/>
    </row>
    <row r="353" spans="7:12" x14ac:dyDescent="0.25">
      <c r="G353" s="778"/>
      <c r="H353" s="779"/>
      <c r="K353" s="554"/>
      <c r="L353" s="554"/>
    </row>
    <row r="354" spans="7:12" x14ac:dyDescent="0.25">
      <c r="G354" s="778"/>
      <c r="H354" s="779"/>
      <c r="K354" s="554"/>
      <c r="L354" s="554"/>
    </row>
    <row r="355" spans="7:12" x14ac:dyDescent="0.25">
      <c r="G355" s="778"/>
      <c r="H355" s="779"/>
      <c r="K355" s="554"/>
      <c r="L355" s="554"/>
    </row>
    <row r="356" spans="7:12" x14ac:dyDescent="0.25">
      <c r="G356" s="778"/>
      <c r="H356" s="779"/>
      <c r="K356" s="554"/>
      <c r="L356" s="554"/>
    </row>
    <row r="357" spans="7:12" x14ac:dyDescent="0.25">
      <c r="G357" s="778"/>
      <c r="H357" s="779"/>
      <c r="K357" s="554"/>
      <c r="L357" s="554"/>
    </row>
    <row r="358" spans="7:12" x14ac:dyDescent="0.25">
      <c r="G358" s="778"/>
      <c r="H358" s="779"/>
      <c r="K358" s="554"/>
      <c r="L358" s="554"/>
    </row>
    <row r="359" spans="7:12" x14ac:dyDescent="0.25">
      <c r="G359" s="778"/>
      <c r="H359" s="779"/>
      <c r="K359" s="554"/>
      <c r="L359" s="554"/>
    </row>
    <row r="360" spans="7:12" x14ac:dyDescent="0.25">
      <c r="G360" s="778"/>
      <c r="H360" s="779"/>
      <c r="K360" s="554"/>
      <c r="L360" s="554"/>
    </row>
    <row r="361" spans="7:12" x14ac:dyDescent="0.25">
      <c r="G361" s="778"/>
      <c r="H361" s="779"/>
      <c r="K361" s="554"/>
      <c r="L361" s="554"/>
    </row>
    <row r="362" spans="7:12" x14ac:dyDescent="0.25">
      <c r="G362" s="778"/>
      <c r="H362" s="779"/>
    </row>
    <row r="363" spans="7:12" x14ac:dyDescent="0.25">
      <c r="G363" s="778"/>
      <c r="H363" s="779"/>
    </row>
    <row r="364" spans="7:12" x14ac:dyDescent="0.25">
      <c r="G364" s="778"/>
      <c r="H364" s="779"/>
    </row>
    <row r="365" spans="7:12" x14ac:dyDescent="0.25">
      <c r="G365" s="778"/>
      <c r="H365" s="779"/>
    </row>
    <row r="366" spans="7:12" x14ac:dyDescent="0.25">
      <c r="G366" s="778"/>
      <c r="H366" s="779"/>
    </row>
    <row r="367" spans="7:12" x14ac:dyDescent="0.25">
      <c r="G367" s="778"/>
      <c r="H367" s="779"/>
    </row>
    <row r="368" spans="7:12" x14ac:dyDescent="0.25">
      <c r="G368" s="778"/>
      <c r="H368" s="779"/>
    </row>
    <row r="369" spans="7:8" x14ac:dyDescent="0.25">
      <c r="G369" s="778"/>
      <c r="H369" s="779"/>
    </row>
    <row r="370" spans="7:8" x14ac:dyDescent="0.25">
      <c r="G370" s="778"/>
      <c r="H370" s="779"/>
    </row>
    <row r="371" spans="7:8" x14ac:dyDescent="0.25">
      <c r="G371" s="778"/>
      <c r="H371" s="779"/>
    </row>
  </sheetData>
  <protectedRanges>
    <protectedRange sqref="D2:E3" name="Rango1"/>
    <protectedRange sqref="E6:G167" name="Rango2"/>
    <protectedRange sqref="E169:G265" name="Rango3"/>
    <protectedRange sqref="E267:G269" name="Rango4"/>
    <protectedRange sqref="E271:G278" name="Rango5"/>
    <protectedRange sqref="E280:G313" name="Rango6"/>
    <protectedRange sqref="I6:N313" name="Rango7"/>
  </protectedRanges>
  <autoFilter ref="C5:H314" xr:uid="{00000000-0001-0000-0100-000000000000}">
    <filterColumn colId="5">
      <filters>
        <filter val="1 000 000"/>
        <filter val="1 264 484 122"/>
        <filter val="1 400 000"/>
        <filter val="1 500 000"/>
        <filter val="100 000"/>
        <filter val="12 727 097"/>
        <filter val="122 056 000"/>
        <filter val="13 000 000"/>
        <filter val="133 648 525"/>
        <filter val="15 052 495"/>
        <filter val="150 000"/>
        <filter val="16 670 247"/>
        <filter val="17 800 000"/>
        <filter val="183 446 000"/>
        <filter val="187 300 000"/>
        <filter val="2 000 000"/>
        <filter val="2 626 886"/>
        <filter val="2 703 284"/>
        <filter val="2 829 437"/>
        <filter val="200 000"/>
        <filter val="21 135 780"/>
        <filter val="27 000 000"/>
        <filter val="295 581 200"/>
        <filter val="3 000 000"/>
        <filter val="3 100 000"/>
        <filter val="3 400 000"/>
        <filter val="3 453 557"/>
        <filter val="3 852 028"/>
        <filter val="300 000"/>
        <filter val="35 000 000"/>
        <filter val="4 200 000"/>
        <filter val="4 300 000"/>
        <filter val="4 600 000"/>
        <filter val="400 000"/>
        <filter val="450 548"/>
        <filter val="5 406 567"/>
        <filter val="500 000"/>
        <filter val="6 000 000"/>
        <filter val="6 200 000"/>
        <filter val="7 800 000"/>
        <filter val="758 000"/>
        <filter val="77 689 500"/>
        <filter val="8 198 012"/>
        <filter val="8 400 000"/>
        <filter val="80 000"/>
        <filter val="9 767 864"/>
        <filter val="901 095"/>
      </filters>
    </filterColumn>
  </autoFilter>
  <mergeCells count="8">
    <mergeCell ref="C314:D314"/>
    <mergeCell ref="D326:F326"/>
    <mergeCell ref="D2:E2"/>
    <mergeCell ref="D3:E3"/>
    <mergeCell ref="K3:N3"/>
    <mergeCell ref="C4:I4"/>
    <mergeCell ref="K4:L4"/>
    <mergeCell ref="M4:N4"/>
  </mergeCells>
  <pageMargins left="0.31496062992125984" right="0.17" top="0.28999999999999998" bottom="0.19" header="0.31496062992125984" footer="0.17"/>
  <pageSetup scale="63" fitToHeight="0" orientation="portrait" r:id="rId1"/>
  <rowBreaks count="1" manualBreakCount="1">
    <brk id="96" min="2" max="7"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36491-29F0-4963-864F-32D851125F20}">
  <sheetPr filterMode="1">
    <tabColor theme="8" tint="-0.249977111117893"/>
    <pageSetUpPr fitToPage="1"/>
  </sheetPr>
  <dimension ref="A2:P371"/>
  <sheetViews>
    <sheetView showGridLines="0" topLeftCell="C1" zoomScale="85" zoomScaleNormal="85" workbookViewId="0">
      <pane xSplit="2" ySplit="5" topLeftCell="F165" activePane="bottomRight" state="frozen"/>
      <selection pane="topRight" activeCell="E1" sqref="E1"/>
      <selection pane="bottomLeft" activeCell="C6" sqref="C6"/>
      <selection pane="bottomRight" activeCell="G277" sqref="G277"/>
    </sheetView>
  </sheetViews>
  <sheetFormatPr baseColWidth="10" defaultColWidth="11.44140625" defaultRowHeight="13.2" outlineLevelRow="1" x14ac:dyDescent="0.25"/>
  <cols>
    <col min="1" max="1" width="10.88671875" style="494" hidden="1" customWidth="1"/>
    <col min="2" max="2" width="9.44140625" style="494" hidden="1" customWidth="1"/>
    <col min="3" max="3" width="17" style="551" customWidth="1"/>
    <col min="4" max="4" width="45" style="500" customWidth="1"/>
    <col min="5" max="6" width="24.88671875" style="500" customWidth="1"/>
    <col min="7" max="7" width="25" style="381" customWidth="1"/>
    <col min="8" max="8" width="25" style="383" customWidth="1"/>
    <col min="9" max="9" width="52.6640625" style="553" customWidth="1"/>
    <col min="10" max="10" width="34.6640625" style="553" customWidth="1"/>
    <col min="11" max="11" width="30.33203125" style="499" hidden="1" customWidth="1"/>
    <col min="12" max="12" width="28.33203125" style="499" hidden="1" customWidth="1"/>
    <col min="13" max="13" width="35.33203125" style="500" hidden="1" customWidth="1"/>
    <col min="14" max="14" width="30.33203125" style="500" hidden="1" customWidth="1"/>
    <col min="15" max="15" width="16" style="500" customWidth="1"/>
    <col min="16" max="240" width="11.44140625" style="500"/>
    <col min="241" max="241" width="12.33203125" style="500" customWidth="1"/>
    <col min="242" max="242" width="43.5546875" style="500" customWidth="1"/>
    <col min="243" max="244" width="16.6640625" style="500" customWidth="1"/>
    <col min="245" max="245" width="17.5546875" style="500" customWidth="1"/>
    <col min="246" max="246" width="15.6640625" style="500" customWidth="1"/>
    <col min="247" max="247" width="17.5546875" style="500" customWidth="1"/>
    <col min="248" max="248" width="25.5546875" style="500" customWidth="1"/>
    <col min="249" max="249" width="16.88671875" style="500" customWidth="1"/>
    <col min="250" max="250" width="14.109375" style="500" customWidth="1"/>
    <col min="251" max="251" width="16.33203125" style="500" customWidth="1"/>
    <col min="252" max="252" width="15.5546875" style="500" customWidth="1"/>
    <col min="253" max="496" width="11.44140625" style="500"/>
    <col min="497" max="497" width="12.33203125" style="500" customWidth="1"/>
    <col min="498" max="498" width="43.5546875" style="500" customWidth="1"/>
    <col min="499" max="500" width="16.6640625" style="500" customWidth="1"/>
    <col min="501" max="501" width="17.5546875" style="500" customWidth="1"/>
    <col min="502" max="502" width="15.6640625" style="500" customWidth="1"/>
    <col min="503" max="503" width="17.5546875" style="500" customWidth="1"/>
    <col min="504" max="504" width="25.5546875" style="500" customWidth="1"/>
    <col min="505" max="505" width="16.88671875" style="500" customWidth="1"/>
    <col min="506" max="506" width="14.109375" style="500" customWidth="1"/>
    <col min="507" max="507" width="16.33203125" style="500" customWidth="1"/>
    <col min="508" max="508" width="15.5546875" style="500" customWidth="1"/>
    <col min="509" max="752" width="11.44140625" style="500"/>
    <col min="753" max="753" width="12.33203125" style="500" customWidth="1"/>
    <col min="754" max="754" width="43.5546875" style="500" customWidth="1"/>
    <col min="755" max="756" width="16.6640625" style="500" customWidth="1"/>
    <col min="757" max="757" width="17.5546875" style="500" customWidth="1"/>
    <col min="758" max="758" width="15.6640625" style="500" customWidth="1"/>
    <col min="759" max="759" width="17.5546875" style="500" customWidth="1"/>
    <col min="760" max="760" width="25.5546875" style="500" customWidth="1"/>
    <col min="761" max="761" width="16.88671875" style="500" customWidth="1"/>
    <col min="762" max="762" width="14.109375" style="500" customWidth="1"/>
    <col min="763" max="763" width="16.33203125" style="500" customWidth="1"/>
    <col min="764" max="764" width="15.5546875" style="500" customWidth="1"/>
    <col min="765" max="1008" width="11.44140625" style="500"/>
    <col min="1009" max="1009" width="12.33203125" style="500" customWidth="1"/>
    <col min="1010" max="1010" width="43.5546875" style="500" customWidth="1"/>
    <col min="1011" max="1012" width="16.6640625" style="500" customWidth="1"/>
    <col min="1013" max="1013" width="17.5546875" style="500" customWidth="1"/>
    <col min="1014" max="1014" width="15.6640625" style="500" customWidth="1"/>
    <col min="1015" max="1015" width="17.5546875" style="500" customWidth="1"/>
    <col min="1016" max="1016" width="25.5546875" style="500" customWidth="1"/>
    <col min="1017" max="1017" width="16.88671875" style="500" customWidth="1"/>
    <col min="1018" max="1018" width="14.109375" style="500" customWidth="1"/>
    <col min="1019" max="1019" width="16.33203125" style="500" customWidth="1"/>
    <col min="1020" max="1020" width="15.5546875" style="500" customWidth="1"/>
    <col min="1021" max="1264" width="11.44140625" style="500"/>
    <col min="1265" max="1265" width="12.33203125" style="500" customWidth="1"/>
    <col min="1266" max="1266" width="43.5546875" style="500" customWidth="1"/>
    <col min="1267" max="1268" width="16.6640625" style="500" customWidth="1"/>
    <col min="1269" max="1269" width="17.5546875" style="500" customWidth="1"/>
    <col min="1270" max="1270" width="15.6640625" style="500" customWidth="1"/>
    <col min="1271" max="1271" width="17.5546875" style="500" customWidth="1"/>
    <col min="1272" max="1272" width="25.5546875" style="500" customWidth="1"/>
    <col min="1273" max="1273" width="16.88671875" style="500" customWidth="1"/>
    <col min="1274" max="1274" width="14.109375" style="500" customWidth="1"/>
    <col min="1275" max="1275" width="16.33203125" style="500" customWidth="1"/>
    <col min="1276" max="1276" width="15.5546875" style="500" customWidth="1"/>
    <col min="1277" max="1520" width="11.44140625" style="500"/>
    <col min="1521" max="1521" width="12.33203125" style="500" customWidth="1"/>
    <col min="1522" max="1522" width="43.5546875" style="500" customWidth="1"/>
    <col min="1523" max="1524" width="16.6640625" style="500" customWidth="1"/>
    <col min="1525" max="1525" width="17.5546875" style="500" customWidth="1"/>
    <col min="1526" max="1526" width="15.6640625" style="500" customWidth="1"/>
    <col min="1527" max="1527" width="17.5546875" style="500" customWidth="1"/>
    <col min="1528" max="1528" width="25.5546875" style="500" customWidth="1"/>
    <col min="1529" max="1529" width="16.88671875" style="500" customWidth="1"/>
    <col min="1530" max="1530" width="14.109375" style="500" customWidth="1"/>
    <col min="1531" max="1531" width="16.33203125" style="500" customWidth="1"/>
    <col min="1532" max="1532" width="15.5546875" style="500" customWidth="1"/>
    <col min="1533" max="1776" width="11.44140625" style="500"/>
    <col min="1777" max="1777" width="12.33203125" style="500" customWidth="1"/>
    <col min="1778" max="1778" width="43.5546875" style="500" customWidth="1"/>
    <col min="1779" max="1780" width="16.6640625" style="500" customWidth="1"/>
    <col min="1781" max="1781" width="17.5546875" style="500" customWidth="1"/>
    <col min="1782" max="1782" width="15.6640625" style="500" customWidth="1"/>
    <col min="1783" max="1783" width="17.5546875" style="500" customWidth="1"/>
    <col min="1784" max="1784" width="25.5546875" style="500" customWidth="1"/>
    <col min="1785" max="1785" width="16.88671875" style="500" customWidth="1"/>
    <col min="1786" max="1786" width="14.109375" style="500" customWidth="1"/>
    <col min="1787" max="1787" width="16.33203125" style="500" customWidth="1"/>
    <col min="1788" max="1788" width="15.5546875" style="500" customWidth="1"/>
    <col min="1789" max="2032" width="11.44140625" style="500"/>
    <col min="2033" max="2033" width="12.33203125" style="500" customWidth="1"/>
    <col min="2034" max="2034" width="43.5546875" style="500" customWidth="1"/>
    <col min="2035" max="2036" width="16.6640625" style="500" customWidth="1"/>
    <col min="2037" max="2037" width="17.5546875" style="500" customWidth="1"/>
    <col min="2038" max="2038" width="15.6640625" style="500" customWidth="1"/>
    <col min="2039" max="2039" width="17.5546875" style="500" customWidth="1"/>
    <col min="2040" max="2040" width="25.5546875" style="500" customWidth="1"/>
    <col min="2041" max="2041" width="16.88671875" style="500" customWidth="1"/>
    <col min="2042" max="2042" width="14.109375" style="500" customWidth="1"/>
    <col min="2043" max="2043" width="16.33203125" style="500" customWidth="1"/>
    <col min="2044" max="2044" width="15.5546875" style="500" customWidth="1"/>
    <col min="2045" max="2288" width="11.44140625" style="500"/>
    <col min="2289" max="2289" width="12.33203125" style="500" customWidth="1"/>
    <col min="2290" max="2290" width="43.5546875" style="500" customWidth="1"/>
    <col min="2291" max="2292" width="16.6640625" style="500" customWidth="1"/>
    <col min="2293" max="2293" width="17.5546875" style="500" customWidth="1"/>
    <col min="2294" max="2294" width="15.6640625" style="500" customWidth="1"/>
    <col min="2295" max="2295" width="17.5546875" style="500" customWidth="1"/>
    <col min="2296" max="2296" width="25.5546875" style="500" customWidth="1"/>
    <col min="2297" max="2297" width="16.88671875" style="500" customWidth="1"/>
    <col min="2298" max="2298" width="14.109375" style="500" customWidth="1"/>
    <col min="2299" max="2299" width="16.33203125" style="500" customWidth="1"/>
    <col min="2300" max="2300" width="15.5546875" style="500" customWidth="1"/>
    <col min="2301" max="2544" width="11.44140625" style="500"/>
    <col min="2545" max="2545" width="12.33203125" style="500" customWidth="1"/>
    <col min="2546" max="2546" width="43.5546875" style="500" customWidth="1"/>
    <col min="2547" max="2548" width="16.6640625" style="500" customWidth="1"/>
    <col min="2549" max="2549" width="17.5546875" style="500" customWidth="1"/>
    <col min="2550" max="2550" width="15.6640625" style="500" customWidth="1"/>
    <col min="2551" max="2551" width="17.5546875" style="500" customWidth="1"/>
    <col min="2552" max="2552" width="25.5546875" style="500" customWidth="1"/>
    <col min="2553" max="2553" width="16.88671875" style="500" customWidth="1"/>
    <col min="2554" max="2554" width="14.109375" style="500" customWidth="1"/>
    <col min="2555" max="2555" width="16.33203125" style="500" customWidth="1"/>
    <col min="2556" max="2556" width="15.5546875" style="500" customWidth="1"/>
    <col min="2557" max="2800" width="11.44140625" style="500"/>
    <col min="2801" max="2801" width="12.33203125" style="500" customWidth="1"/>
    <col min="2802" max="2802" width="43.5546875" style="500" customWidth="1"/>
    <col min="2803" max="2804" width="16.6640625" style="500" customWidth="1"/>
    <col min="2805" max="2805" width="17.5546875" style="500" customWidth="1"/>
    <col min="2806" max="2806" width="15.6640625" style="500" customWidth="1"/>
    <col min="2807" max="2807" width="17.5546875" style="500" customWidth="1"/>
    <col min="2808" max="2808" width="25.5546875" style="500" customWidth="1"/>
    <col min="2809" max="2809" width="16.88671875" style="500" customWidth="1"/>
    <col min="2810" max="2810" width="14.109375" style="500" customWidth="1"/>
    <col min="2811" max="2811" width="16.33203125" style="500" customWidth="1"/>
    <col min="2812" max="2812" width="15.5546875" style="500" customWidth="1"/>
    <col min="2813" max="3056" width="11.44140625" style="500"/>
    <col min="3057" max="3057" width="12.33203125" style="500" customWidth="1"/>
    <col min="3058" max="3058" width="43.5546875" style="500" customWidth="1"/>
    <col min="3059" max="3060" width="16.6640625" style="500" customWidth="1"/>
    <col min="3061" max="3061" width="17.5546875" style="500" customWidth="1"/>
    <col min="3062" max="3062" width="15.6640625" style="500" customWidth="1"/>
    <col min="3063" max="3063" width="17.5546875" style="500" customWidth="1"/>
    <col min="3064" max="3064" width="25.5546875" style="500" customWidth="1"/>
    <col min="3065" max="3065" width="16.88671875" style="500" customWidth="1"/>
    <col min="3066" max="3066" width="14.109375" style="500" customWidth="1"/>
    <col min="3067" max="3067" width="16.33203125" style="500" customWidth="1"/>
    <col min="3068" max="3068" width="15.5546875" style="500" customWidth="1"/>
    <col min="3069" max="3312" width="11.44140625" style="500"/>
    <col min="3313" max="3313" width="12.33203125" style="500" customWidth="1"/>
    <col min="3314" max="3314" width="43.5546875" style="500" customWidth="1"/>
    <col min="3315" max="3316" width="16.6640625" style="500" customWidth="1"/>
    <col min="3317" max="3317" width="17.5546875" style="500" customWidth="1"/>
    <col min="3318" max="3318" width="15.6640625" style="500" customWidth="1"/>
    <col min="3319" max="3319" width="17.5546875" style="500" customWidth="1"/>
    <col min="3320" max="3320" width="25.5546875" style="500" customWidth="1"/>
    <col min="3321" max="3321" width="16.88671875" style="500" customWidth="1"/>
    <col min="3322" max="3322" width="14.109375" style="500" customWidth="1"/>
    <col min="3323" max="3323" width="16.33203125" style="500" customWidth="1"/>
    <col min="3324" max="3324" width="15.5546875" style="500" customWidth="1"/>
    <col min="3325" max="3568" width="11.44140625" style="500"/>
    <col min="3569" max="3569" width="12.33203125" style="500" customWidth="1"/>
    <col min="3570" max="3570" width="43.5546875" style="500" customWidth="1"/>
    <col min="3571" max="3572" width="16.6640625" style="500" customWidth="1"/>
    <col min="3573" max="3573" width="17.5546875" style="500" customWidth="1"/>
    <col min="3574" max="3574" width="15.6640625" style="500" customWidth="1"/>
    <col min="3575" max="3575" width="17.5546875" style="500" customWidth="1"/>
    <col min="3576" max="3576" width="25.5546875" style="500" customWidth="1"/>
    <col min="3577" max="3577" width="16.88671875" style="500" customWidth="1"/>
    <col min="3578" max="3578" width="14.109375" style="500" customWidth="1"/>
    <col min="3579" max="3579" width="16.33203125" style="500" customWidth="1"/>
    <col min="3580" max="3580" width="15.5546875" style="500" customWidth="1"/>
    <col min="3581" max="3824" width="11.44140625" style="500"/>
    <col min="3825" max="3825" width="12.33203125" style="500" customWidth="1"/>
    <col min="3826" max="3826" width="43.5546875" style="500" customWidth="1"/>
    <col min="3827" max="3828" width="16.6640625" style="500" customWidth="1"/>
    <col min="3829" max="3829" width="17.5546875" style="500" customWidth="1"/>
    <col min="3830" max="3830" width="15.6640625" style="500" customWidth="1"/>
    <col min="3831" max="3831" width="17.5546875" style="500" customWidth="1"/>
    <col min="3832" max="3832" width="25.5546875" style="500" customWidth="1"/>
    <col min="3833" max="3833" width="16.88671875" style="500" customWidth="1"/>
    <col min="3834" max="3834" width="14.109375" style="500" customWidth="1"/>
    <col min="3835" max="3835" width="16.33203125" style="500" customWidth="1"/>
    <col min="3836" max="3836" width="15.5546875" style="500" customWidth="1"/>
    <col min="3837" max="4080" width="11.44140625" style="500"/>
    <col min="4081" max="4081" width="12.33203125" style="500" customWidth="1"/>
    <col min="4082" max="4082" width="43.5546875" style="500" customWidth="1"/>
    <col min="4083" max="4084" width="16.6640625" style="500" customWidth="1"/>
    <col min="4085" max="4085" width="17.5546875" style="500" customWidth="1"/>
    <col min="4086" max="4086" width="15.6640625" style="500" customWidth="1"/>
    <col min="4087" max="4087" width="17.5546875" style="500" customWidth="1"/>
    <col min="4088" max="4088" width="25.5546875" style="500" customWidth="1"/>
    <col min="4089" max="4089" width="16.88671875" style="500" customWidth="1"/>
    <col min="4090" max="4090" width="14.109375" style="500" customWidth="1"/>
    <col min="4091" max="4091" width="16.33203125" style="500" customWidth="1"/>
    <col min="4092" max="4092" width="15.5546875" style="500" customWidth="1"/>
    <col min="4093" max="4336" width="11.44140625" style="500"/>
    <col min="4337" max="4337" width="12.33203125" style="500" customWidth="1"/>
    <col min="4338" max="4338" width="43.5546875" style="500" customWidth="1"/>
    <col min="4339" max="4340" width="16.6640625" style="500" customWidth="1"/>
    <col min="4341" max="4341" width="17.5546875" style="500" customWidth="1"/>
    <col min="4342" max="4342" width="15.6640625" style="500" customWidth="1"/>
    <col min="4343" max="4343" width="17.5546875" style="500" customWidth="1"/>
    <col min="4344" max="4344" width="25.5546875" style="500" customWidth="1"/>
    <col min="4345" max="4345" width="16.88671875" style="500" customWidth="1"/>
    <col min="4346" max="4346" width="14.109375" style="500" customWidth="1"/>
    <col min="4347" max="4347" width="16.33203125" style="500" customWidth="1"/>
    <col min="4348" max="4348" width="15.5546875" style="500" customWidth="1"/>
    <col min="4349" max="4592" width="11.44140625" style="500"/>
    <col min="4593" max="4593" width="12.33203125" style="500" customWidth="1"/>
    <col min="4594" max="4594" width="43.5546875" style="500" customWidth="1"/>
    <col min="4595" max="4596" width="16.6640625" style="500" customWidth="1"/>
    <col min="4597" max="4597" width="17.5546875" style="500" customWidth="1"/>
    <col min="4598" max="4598" width="15.6640625" style="500" customWidth="1"/>
    <col min="4599" max="4599" width="17.5546875" style="500" customWidth="1"/>
    <col min="4600" max="4600" width="25.5546875" style="500" customWidth="1"/>
    <col min="4601" max="4601" width="16.88671875" style="500" customWidth="1"/>
    <col min="4602" max="4602" width="14.109375" style="500" customWidth="1"/>
    <col min="4603" max="4603" width="16.33203125" style="500" customWidth="1"/>
    <col min="4604" max="4604" width="15.5546875" style="500" customWidth="1"/>
    <col min="4605" max="4848" width="11.44140625" style="500"/>
    <col min="4849" max="4849" width="12.33203125" style="500" customWidth="1"/>
    <col min="4850" max="4850" width="43.5546875" style="500" customWidth="1"/>
    <col min="4851" max="4852" width="16.6640625" style="500" customWidth="1"/>
    <col min="4853" max="4853" width="17.5546875" style="500" customWidth="1"/>
    <col min="4854" max="4854" width="15.6640625" style="500" customWidth="1"/>
    <col min="4855" max="4855" width="17.5546875" style="500" customWidth="1"/>
    <col min="4856" max="4856" width="25.5546875" style="500" customWidth="1"/>
    <col min="4857" max="4857" width="16.88671875" style="500" customWidth="1"/>
    <col min="4858" max="4858" width="14.109375" style="500" customWidth="1"/>
    <col min="4859" max="4859" width="16.33203125" style="500" customWidth="1"/>
    <col min="4860" max="4860" width="15.5546875" style="500" customWidth="1"/>
    <col min="4861" max="5104" width="11.44140625" style="500"/>
    <col min="5105" max="5105" width="12.33203125" style="500" customWidth="1"/>
    <col min="5106" max="5106" width="43.5546875" style="500" customWidth="1"/>
    <col min="5107" max="5108" width="16.6640625" style="500" customWidth="1"/>
    <col min="5109" max="5109" width="17.5546875" style="500" customWidth="1"/>
    <col min="5110" max="5110" width="15.6640625" style="500" customWidth="1"/>
    <col min="5111" max="5111" width="17.5546875" style="500" customWidth="1"/>
    <col min="5112" max="5112" width="25.5546875" style="500" customWidth="1"/>
    <col min="5113" max="5113" width="16.88671875" style="500" customWidth="1"/>
    <col min="5114" max="5114" width="14.109375" style="500" customWidth="1"/>
    <col min="5115" max="5115" width="16.33203125" style="500" customWidth="1"/>
    <col min="5116" max="5116" width="15.5546875" style="500" customWidth="1"/>
    <col min="5117" max="5360" width="11.44140625" style="500"/>
    <col min="5361" max="5361" width="12.33203125" style="500" customWidth="1"/>
    <col min="5362" max="5362" width="43.5546875" style="500" customWidth="1"/>
    <col min="5363" max="5364" width="16.6640625" style="500" customWidth="1"/>
    <col min="5365" max="5365" width="17.5546875" style="500" customWidth="1"/>
    <col min="5366" max="5366" width="15.6640625" style="500" customWidth="1"/>
    <col min="5367" max="5367" width="17.5546875" style="500" customWidth="1"/>
    <col min="5368" max="5368" width="25.5546875" style="500" customWidth="1"/>
    <col min="5369" max="5369" width="16.88671875" style="500" customWidth="1"/>
    <col min="5370" max="5370" width="14.109375" style="500" customWidth="1"/>
    <col min="5371" max="5371" width="16.33203125" style="500" customWidth="1"/>
    <col min="5372" max="5372" width="15.5546875" style="500" customWidth="1"/>
    <col min="5373" max="5616" width="11.44140625" style="500"/>
    <col min="5617" max="5617" width="12.33203125" style="500" customWidth="1"/>
    <col min="5618" max="5618" width="43.5546875" style="500" customWidth="1"/>
    <col min="5619" max="5620" width="16.6640625" style="500" customWidth="1"/>
    <col min="5621" max="5621" width="17.5546875" style="500" customWidth="1"/>
    <col min="5622" max="5622" width="15.6640625" style="500" customWidth="1"/>
    <col min="5623" max="5623" width="17.5546875" style="500" customWidth="1"/>
    <col min="5624" max="5624" width="25.5546875" style="500" customWidth="1"/>
    <col min="5625" max="5625" width="16.88671875" style="500" customWidth="1"/>
    <col min="5626" max="5626" width="14.109375" style="500" customWidth="1"/>
    <col min="5627" max="5627" width="16.33203125" style="500" customWidth="1"/>
    <col min="5628" max="5628" width="15.5546875" style="500" customWidth="1"/>
    <col min="5629" max="5872" width="11.44140625" style="500"/>
    <col min="5873" max="5873" width="12.33203125" style="500" customWidth="1"/>
    <col min="5874" max="5874" width="43.5546875" style="500" customWidth="1"/>
    <col min="5875" max="5876" width="16.6640625" style="500" customWidth="1"/>
    <col min="5877" max="5877" width="17.5546875" style="500" customWidth="1"/>
    <col min="5878" max="5878" width="15.6640625" style="500" customWidth="1"/>
    <col min="5879" max="5879" width="17.5546875" style="500" customWidth="1"/>
    <col min="5880" max="5880" width="25.5546875" style="500" customWidth="1"/>
    <col min="5881" max="5881" width="16.88671875" style="500" customWidth="1"/>
    <col min="5882" max="5882" width="14.109375" style="500" customWidth="1"/>
    <col min="5883" max="5883" width="16.33203125" style="500" customWidth="1"/>
    <col min="5884" max="5884" width="15.5546875" style="500" customWidth="1"/>
    <col min="5885" max="6128" width="11.44140625" style="500"/>
    <col min="6129" max="6129" width="12.33203125" style="500" customWidth="1"/>
    <col min="6130" max="6130" width="43.5546875" style="500" customWidth="1"/>
    <col min="6131" max="6132" width="16.6640625" style="500" customWidth="1"/>
    <col min="6133" max="6133" width="17.5546875" style="500" customWidth="1"/>
    <col min="6134" max="6134" width="15.6640625" style="500" customWidth="1"/>
    <col min="6135" max="6135" width="17.5546875" style="500" customWidth="1"/>
    <col min="6136" max="6136" width="25.5546875" style="500" customWidth="1"/>
    <col min="6137" max="6137" width="16.88671875" style="500" customWidth="1"/>
    <col min="6138" max="6138" width="14.109375" style="500" customWidth="1"/>
    <col min="6139" max="6139" width="16.33203125" style="500" customWidth="1"/>
    <col min="6140" max="6140" width="15.5546875" style="500" customWidth="1"/>
    <col min="6141" max="6384" width="11.44140625" style="500"/>
    <col min="6385" max="6385" width="12.33203125" style="500" customWidth="1"/>
    <col min="6386" max="6386" width="43.5546875" style="500" customWidth="1"/>
    <col min="6387" max="6388" width="16.6640625" style="500" customWidth="1"/>
    <col min="6389" max="6389" width="17.5546875" style="500" customWidth="1"/>
    <col min="6390" max="6390" width="15.6640625" style="500" customWidth="1"/>
    <col min="6391" max="6391" width="17.5546875" style="500" customWidth="1"/>
    <col min="6392" max="6392" width="25.5546875" style="500" customWidth="1"/>
    <col min="6393" max="6393" width="16.88671875" style="500" customWidth="1"/>
    <col min="6394" max="6394" width="14.109375" style="500" customWidth="1"/>
    <col min="6395" max="6395" width="16.33203125" style="500" customWidth="1"/>
    <col min="6396" max="6396" width="15.5546875" style="500" customWidth="1"/>
    <col min="6397" max="6640" width="11.44140625" style="500"/>
    <col min="6641" max="6641" width="12.33203125" style="500" customWidth="1"/>
    <col min="6642" max="6642" width="43.5546875" style="500" customWidth="1"/>
    <col min="6643" max="6644" width="16.6640625" style="500" customWidth="1"/>
    <col min="6645" max="6645" width="17.5546875" style="500" customWidth="1"/>
    <col min="6646" max="6646" width="15.6640625" style="500" customWidth="1"/>
    <col min="6647" max="6647" width="17.5546875" style="500" customWidth="1"/>
    <col min="6648" max="6648" width="25.5546875" style="500" customWidth="1"/>
    <col min="6649" max="6649" width="16.88671875" style="500" customWidth="1"/>
    <col min="6650" max="6650" width="14.109375" style="500" customWidth="1"/>
    <col min="6651" max="6651" width="16.33203125" style="500" customWidth="1"/>
    <col min="6652" max="6652" width="15.5546875" style="500" customWidth="1"/>
    <col min="6653" max="6896" width="11.44140625" style="500"/>
    <col min="6897" max="6897" width="12.33203125" style="500" customWidth="1"/>
    <col min="6898" max="6898" width="43.5546875" style="500" customWidth="1"/>
    <col min="6899" max="6900" width="16.6640625" style="500" customWidth="1"/>
    <col min="6901" max="6901" width="17.5546875" style="500" customWidth="1"/>
    <col min="6902" max="6902" width="15.6640625" style="500" customWidth="1"/>
    <col min="6903" max="6903" width="17.5546875" style="500" customWidth="1"/>
    <col min="6904" max="6904" width="25.5546875" style="500" customWidth="1"/>
    <col min="6905" max="6905" width="16.88671875" style="500" customWidth="1"/>
    <col min="6906" max="6906" width="14.109375" style="500" customWidth="1"/>
    <col min="6907" max="6907" width="16.33203125" style="500" customWidth="1"/>
    <col min="6908" max="6908" width="15.5546875" style="500" customWidth="1"/>
    <col min="6909" max="7152" width="11.44140625" style="500"/>
    <col min="7153" max="7153" width="12.33203125" style="500" customWidth="1"/>
    <col min="7154" max="7154" width="43.5546875" style="500" customWidth="1"/>
    <col min="7155" max="7156" width="16.6640625" style="500" customWidth="1"/>
    <col min="7157" max="7157" width="17.5546875" style="500" customWidth="1"/>
    <col min="7158" max="7158" width="15.6640625" style="500" customWidth="1"/>
    <col min="7159" max="7159" width="17.5546875" style="500" customWidth="1"/>
    <col min="7160" max="7160" width="25.5546875" style="500" customWidth="1"/>
    <col min="7161" max="7161" width="16.88671875" style="500" customWidth="1"/>
    <col min="7162" max="7162" width="14.109375" style="500" customWidth="1"/>
    <col min="7163" max="7163" width="16.33203125" style="500" customWidth="1"/>
    <col min="7164" max="7164" width="15.5546875" style="500" customWidth="1"/>
    <col min="7165" max="7408" width="11.44140625" style="500"/>
    <col min="7409" max="7409" width="12.33203125" style="500" customWidth="1"/>
    <col min="7410" max="7410" width="43.5546875" style="500" customWidth="1"/>
    <col min="7411" max="7412" width="16.6640625" style="500" customWidth="1"/>
    <col min="7413" max="7413" width="17.5546875" style="500" customWidth="1"/>
    <col min="7414" max="7414" width="15.6640625" style="500" customWidth="1"/>
    <col min="7415" max="7415" width="17.5546875" style="500" customWidth="1"/>
    <col min="7416" max="7416" width="25.5546875" style="500" customWidth="1"/>
    <col min="7417" max="7417" width="16.88671875" style="500" customWidth="1"/>
    <col min="7418" max="7418" width="14.109375" style="500" customWidth="1"/>
    <col min="7419" max="7419" width="16.33203125" style="500" customWidth="1"/>
    <col min="7420" max="7420" width="15.5546875" style="500" customWidth="1"/>
    <col min="7421" max="7664" width="11.44140625" style="500"/>
    <col min="7665" max="7665" width="12.33203125" style="500" customWidth="1"/>
    <col min="7666" max="7666" width="43.5546875" style="500" customWidth="1"/>
    <col min="7667" max="7668" width="16.6640625" style="500" customWidth="1"/>
    <col min="7669" max="7669" width="17.5546875" style="500" customWidth="1"/>
    <col min="7670" max="7670" width="15.6640625" style="500" customWidth="1"/>
    <col min="7671" max="7671" width="17.5546875" style="500" customWidth="1"/>
    <col min="7672" max="7672" width="25.5546875" style="500" customWidth="1"/>
    <col min="7673" max="7673" width="16.88671875" style="500" customWidth="1"/>
    <col min="7674" max="7674" width="14.109375" style="500" customWidth="1"/>
    <col min="7675" max="7675" width="16.33203125" style="500" customWidth="1"/>
    <col min="7676" max="7676" width="15.5546875" style="500" customWidth="1"/>
    <col min="7677" max="7920" width="11.44140625" style="500"/>
    <col min="7921" max="7921" width="12.33203125" style="500" customWidth="1"/>
    <col min="7922" max="7922" width="43.5546875" style="500" customWidth="1"/>
    <col min="7923" max="7924" width="16.6640625" style="500" customWidth="1"/>
    <col min="7925" max="7925" width="17.5546875" style="500" customWidth="1"/>
    <col min="7926" max="7926" width="15.6640625" style="500" customWidth="1"/>
    <col min="7927" max="7927" width="17.5546875" style="500" customWidth="1"/>
    <col min="7928" max="7928" width="25.5546875" style="500" customWidth="1"/>
    <col min="7929" max="7929" width="16.88671875" style="500" customWidth="1"/>
    <col min="7930" max="7930" width="14.109375" style="500" customWidth="1"/>
    <col min="7931" max="7931" width="16.33203125" style="500" customWidth="1"/>
    <col min="7932" max="7932" width="15.5546875" style="500" customWidth="1"/>
    <col min="7933" max="8176" width="11.44140625" style="500"/>
    <col min="8177" max="8177" width="12.33203125" style="500" customWidth="1"/>
    <col min="8178" max="8178" width="43.5546875" style="500" customWidth="1"/>
    <col min="8179" max="8180" width="16.6640625" style="500" customWidth="1"/>
    <col min="8181" max="8181" width="17.5546875" style="500" customWidth="1"/>
    <col min="8182" max="8182" width="15.6640625" style="500" customWidth="1"/>
    <col min="8183" max="8183" width="17.5546875" style="500" customWidth="1"/>
    <col min="8184" max="8184" width="25.5546875" style="500" customWidth="1"/>
    <col min="8185" max="8185" width="16.88671875" style="500" customWidth="1"/>
    <col min="8186" max="8186" width="14.109375" style="500" customWidth="1"/>
    <col min="8187" max="8187" width="16.33203125" style="500" customWidth="1"/>
    <col min="8188" max="8188" width="15.5546875" style="500" customWidth="1"/>
    <col min="8189" max="8432" width="11.44140625" style="500"/>
    <col min="8433" max="8433" width="12.33203125" style="500" customWidth="1"/>
    <col min="8434" max="8434" width="43.5546875" style="500" customWidth="1"/>
    <col min="8435" max="8436" width="16.6640625" style="500" customWidth="1"/>
    <col min="8437" max="8437" width="17.5546875" style="500" customWidth="1"/>
    <col min="8438" max="8438" width="15.6640625" style="500" customWidth="1"/>
    <col min="8439" max="8439" width="17.5546875" style="500" customWidth="1"/>
    <col min="8440" max="8440" width="25.5546875" style="500" customWidth="1"/>
    <col min="8441" max="8441" width="16.88671875" style="500" customWidth="1"/>
    <col min="8442" max="8442" width="14.109375" style="500" customWidth="1"/>
    <col min="8443" max="8443" width="16.33203125" style="500" customWidth="1"/>
    <col min="8444" max="8444" width="15.5546875" style="500" customWidth="1"/>
    <col min="8445" max="8688" width="11.44140625" style="500"/>
    <col min="8689" max="8689" width="12.33203125" style="500" customWidth="1"/>
    <col min="8690" max="8690" width="43.5546875" style="500" customWidth="1"/>
    <col min="8691" max="8692" width="16.6640625" style="500" customWidth="1"/>
    <col min="8693" max="8693" width="17.5546875" style="500" customWidth="1"/>
    <col min="8694" max="8694" width="15.6640625" style="500" customWidth="1"/>
    <col min="8695" max="8695" width="17.5546875" style="500" customWidth="1"/>
    <col min="8696" max="8696" width="25.5546875" style="500" customWidth="1"/>
    <col min="8697" max="8697" width="16.88671875" style="500" customWidth="1"/>
    <col min="8698" max="8698" width="14.109375" style="500" customWidth="1"/>
    <col min="8699" max="8699" width="16.33203125" style="500" customWidth="1"/>
    <col min="8700" max="8700" width="15.5546875" style="500" customWidth="1"/>
    <col min="8701" max="8944" width="11.44140625" style="500"/>
    <col min="8945" max="8945" width="12.33203125" style="500" customWidth="1"/>
    <col min="8946" max="8946" width="43.5546875" style="500" customWidth="1"/>
    <col min="8947" max="8948" width="16.6640625" style="500" customWidth="1"/>
    <col min="8949" max="8949" width="17.5546875" style="500" customWidth="1"/>
    <col min="8950" max="8950" width="15.6640625" style="500" customWidth="1"/>
    <col min="8951" max="8951" width="17.5546875" style="500" customWidth="1"/>
    <col min="8952" max="8952" width="25.5546875" style="500" customWidth="1"/>
    <col min="8953" max="8953" width="16.88671875" style="500" customWidth="1"/>
    <col min="8954" max="8954" width="14.109375" style="500" customWidth="1"/>
    <col min="8955" max="8955" width="16.33203125" style="500" customWidth="1"/>
    <col min="8956" max="8956" width="15.5546875" style="500" customWidth="1"/>
    <col min="8957" max="9200" width="11.44140625" style="500"/>
    <col min="9201" max="9201" width="12.33203125" style="500" customWidth="1"/>
    <col min="9202" max="9202" width="43.5546875" style="500" customWidth="1"/>
    <col min="9203" max="9204" width="16.6640625" style="500" customWidth="1"/>
    <col min="9205" max="9205" width="17.5546875" style="500" customWidth="1"/>
    <col min="9206" max="9206" width="15.6640625" style="500" customWidth="1"/>
    <col min="9207" max="9207" width="17.5546875" style="500" customWidth="1"/>
    <col min="9208" max="9208" width="25.5546875" style="500" customWidth="1"/>
    <col min="9209" max="9209" width="16.88671875" style="500" customWidth="1"/>
    <col min="9210" max="9210" width="14.109375" style="500" customWidth="1"/>
    <col min="9211" max="9211" width="16.33203125" style="500" customWidth="1"/>
    <col min="9212" max="9212" width="15.5546875" style="500" customWidth="1"/>
    <col min="9213" max="9456" width="11.44140625" style="500"/>
    <col min="9457" max="9457" width="12.33203125" style="500" customWidth="1"/>
    <col min="9458" max="9458" width="43.5546875" style="500" customWidth="1"/>
    <col min="9459" max="9460" width="16.6640625" style="500" customWidth="1"/>
    <col min="9461" max="9461" width="17.5546875" style="500" customWidth="1"/>
    <col min="9462" max="9462" width="15.6640625" style="500" customWidth="1"/>
    <col min="9463" max="9463" width="17.5546875" style="500" customWidth="1"/>
    <col min="9464" max="9464" width="25.5546875" style="500" customWidth="1"/>
    <col min="9465" max="9465" width="16.88671875" style="500" customWidth="1"/>
    <col min="9466" max="9466" width="14.109375" style="500" customWidth="1"/>
    <col min="9467" max="9467" width="16.33203125" style="500" customWidth="1"/>
    <col min="9468" max="9468" width="15.5546875" style="500" customWidth="1"/>
    <col min="9469" max="9712" width="11.44140625" style="500"/>
    <col min="9713" max="9713" width="12.33203125" style="500" customWidth="1"/>
    <col min="9714" max="9714" width="43.5546875" style="500" customWidth="1"/>
    <col min="9715" max="9716" width="16.6640625" style="500" customWidth="1"/>
    <col min="9717" max="9717" width="17.5546875" style="500" customWidth="1"/>
    <col min="9718" max="9718" width="15.6640625" style="500" customWidth="1"/>
    <col min="9719" max="9719" width="17.5546875" style="500" customWidth="1"/>
    <col min="9720" max="9720" width="25.5546875" style="500" customWidth="1"/>
    <col min="9721" max="9721" width="16.88671875" style="500" customWidth="1"/>
    <col min="9722" max="9722" width="14.109375" style="500" customWidth="1"/>
    <col min="9723" max="9723" width="16.33203125" style="500" customWidth="1"/>
    <col min="9724" max="9724" width="15.5546875" style="500" customWidth="1"/>
    <col min="9725" max="9968" width="11.44140625" style="500"/>
    <col min="9969" max="9969" width="12.33203125" style="500" customWidth="1"/>
    <col min="9970" max="9970" width="43.5546875" style="500" customWidth="1"/>
    <col min="9971" max="9972" width="16.6640625" style="500" customWidth="1"/>
    <col min="9973" max="9973" width="17.5546875" style="500" customWidth="1"/>
    <col min="9974" max="9974" width="15.6640625" style="500" customWidth="1"/>
    <col min="9975" max="9975" width="17.5546875" style="500" customWidth="1"/>
    <col min="9976" max="9976" width="25.5546875" style="500" customWidth="1"/>
    <col min="9977" max="9977" width="16.88671875" style="500" customWidth="1"/>
    <col min="9978" max="9978" width="14.109375" style="500" customWidth="1"/>
    <col min="9979" max="9979" width="16.33203125" style="500" customWidth="1"/>
    <col min="9980" max="9980" width="15.5546875" style="500" customWidth="1"/>
    <col min="9981" max="10224" width="11.44140625" style="500"/>
    <col min="10225" max="10225" width="12.33203125" style="500" customWidth="1"/>
    <col min="10226" max="10226" width="43.5546875" style="500" customWidth="1"/>
    <col min="10227" max="10228" width="16.6640625" style="500" customWidth="1"/>
    <col min="10229" max="10229" width="17.5546875" style="500" customWidth="1"/>
    <col min="10230" max="10230" width="15.6640625" style="500" customWidth="1"/>
    <col min="10231" max="10231" width="17.5546875" style="500" customWidth="1"/>
    <col min="10232" max="10232" width="25.5546875" style="500" customWidth="1"/>
    <col min="10233" max="10233" width="16.88671875" style="500" customWidth="1"/>
    <col min="10234" max="10234" width="14.109375" style="500" customWidth="1"/>
    <col min="10235" max="10235" width="16.33203125" style="500" customWidth="1"/>
    <col min="10236" max="10236" width="15.5546875" style="500" customWidth="1"/>
    <col min="10237" max="10480" width="11.44140625" style="500"/>
    <col min="10481" max="10481" width="12.33203125" style="500" customWidth="1"/>
    <col min="10482" max="10482" width="43.5546875" style="500" customWidth="1"/>
    <col min="10483" max="10484" width="16.6640625" style="500" customWidth="1"/>
    <col min="10485" max="10485" width="17.5546875" style="500" customWidth="1"/>
    <col min="10486" max="10486" width="15.6640625" style="500" customWidth="1"/>
    <col min="10487" max="10487" width="17.5546875" style="500" customWidth="1"/>
    <col min="10488" max="10488" width="25.5546875" style="500" customWidth="1"/>
    <col min="10489" max="10489" width="16.88671875" style="500" customWidth="1"/>
    <col min="10490" max="10490" width="14.109375" style="500" customWidth="1"/>
    <col min="10491" max="10491" width="16.33203125" style="500" customWidth="1"/>
    <col min="10492" max="10492" width="15.5546875" style="500" customWidth="1"/>
    <col min="10493" max="10736" width="11.44140625" style="500"/>
    <col min="10737" max="10737" width="12.33203125" style="500" customWidth="1"/>
    <col min="10738" max="10738" width="43.5546875" style="500" customWidth="1"/>
    <col min="10739" max="10740" width="16.6640625" style="500" customWidth="1"/>
    <col min="10741" max="10741" width="17.5546875" style="500" customWidth="1"/>
    <col min="10742" max="10742" width="15.6640625" style="500" customWidth="1"/>
    <col min="10743" max="10743" width="17.5546875" style="500" customWidth="1"/>
    <col min="10744" max="10744" width="25.5546875" style="500" customWidth="1"/>
    <col min="10745" max="10745" width="16.88671875" style="500" customWidth="1"/>
    <col min="10746" max="10746" width="14.109375" style="500" customWidth="1"/>
    <col min="10747" max="10747" width="16.33203125" style="500" customWidth="1"/>
    <col min="10748" max="10748" width="15.5546875" style="500" customWidth="1"/>
    <col min="10749" max="10992" width="11.44140625" style="500"/>
    <col min="10993" max="10993" width="12.33203125" style="500" customWidth="1"/>
    <col min="10994" max="10994" width="43.5546875" style="500" customWidth="1"/>
    <col min="10995" max="10996" width="16.6640625" style="500" customWidth="1"/>
    <col min="10997" max="10997" width="17.5546875" style="500" customWidth="1"/>
    <col min="10998" max="10998" width="15.6640625" style="500" customWidth="1"/>
    <col min="10999" max="10999" width="17.5546875" style="500" customWidth="1"/>
    <col min="11000" max="11000" width="25.5546875" style="500" customWidth="1"/>
    <col min="11001" max="11001" width="16.88671875" style="500" customWidth="1"/>
    <col min="11002" max="11002" width="14.109375" style="500" customWidth="1"/>
    <col min="11003" max="11003" width="16.33203125" style="500" customWidth="1"/>
    <col min="11004" max="11004" width="15.5546875" style="500" customWidth="1"/>
    <col min="11005" max="11248" width="11.44140625" style="500"/>
    <col min="11249" max="11249" width="12.33203125" style="500" customWidth="1"/>
    <col min="11250" max="11250" width="43.5546875" style="500" customWidth="1"/>
    <col min="11251" max="11252" width="16.6640625" style="500" customWidth="1"/>
    <col min="11253" max="11253" width="17.5546875" style="500" customWidth="1"/>
    <col min="11254" max="11254" width="15.6640625" style="500" customWidth="1"/>
    <col min="11255" max="11255" width="17.5546875" style="500" customWidth="1"/>
    <col min="11256" max="11256" width="25.5546875" style="500" customWidth="1"/>
    <col min="11257" max="11257" width="16.88671875" style="500" customWidth="1"/>
    <col min="11258" max="11258" width="14.109375" style="500" customWidth="1"/>
    <col min="11259" max="11259" width="16.33203125" style="500" customWidth="1"/>
    <col min="11260" max="11260" width="15.5546875" style="500" customWidth="1"/>
    <col min="11261" max="11504" width="11.44140625" style="500"/>
    <col min="11505" max="11505" width="12.33203125" style="500" customWidth="1"/>
    <col min="11506" max="11506" width="43.5546875" style="500" customWidth="1"/>
    <col min="11507" max="11508" width="16.6640625" style="500" customWidth="1"/>
    <col min="11509" max="11509" width="17.5546875" style="500" customWidth="1"/>
    <col min="11510" max="11510" width="15.6640625" style="500" customWidth="1"/>
    <col min="11511" max="11511" width="17.5546875" style="500" customWidth="1"/>
    <col min="11512" max="11512" width="25.5546875" style="500" customWidth="1"/>
    <col min="11513" max="11513" width="16.88671875" style="500" customWidth="1"/>
    <col min="11514" max="11514" width="14.109375" style="500" customWidth="1"/>
    <col min="11515" max="11515" width="16.33203125" style="500" customWidth="1"/>
    <col min="11516" max="11516" width="15.5546875" style="500" customWidth="1"/>
    <col min="11517" max="11760" width="11.44140625" style="500"/>
    <col min="11761" max="11761" width="12.33203125" style="500" customWidth="1"/>
    <col min="11762" max="11762" width="43.5546875" style="500" customWidth="1"/>
    <col min="11763" max="11764" width="16.6640625" style="500" customWidth="1"/>
    <col min="11765" max="11765" width="17.5546875" style="500" customWidth="1"/>
    <col min="11766" max="11766" width="15.6640625" style="500" customWidth="1"/>
    <col min="11767" max="11767" width="17.5546875" style="500" customWidth="1"/>
    <col min="11768" max="11768" width="25.5546875" style="500" customWidth="1"/>
    <col min="11769" max="11769" width="16.88671875" style="500" customWidth="1"/>
    <col min="11770" max="11770" width="14.109375" style="500" customWidth="1"/>
    <col min="11771" max="11771" width="16.33203125" style="500" customWidth="1"/>
    <col min="11772" max="11772" width="15.5546875" style="500" customWidth="1"/>
    <col min="11773" max="12016" width="11.44140625" style="500"/>
    <col min="12017" max="12017" width="12.33203125" style="500" customWidth="1"/>
    <col min="12018" max="12018" width="43.5546875" style="500" customWidth="1"/>
    <col min="12019" max="12020" width="16.6640625" style="500" customWidth="1"/>
    <col min="12021" max="12021" width="17.5546875" style="500" customWidth="1"/>
    <col min="12022" max="12022" width="15.6640625" style="500" customWidth="1"/>
    <col min="12023" max="12023" width="17.5546875" style="500" customWidth="1"/>
    <col min="12024" max="12024" width="25.5546875" style="500" customWidth="1"/>
    <col min="12025" max="12025" width="16.88671875" style="500" customWidth="1"/>
    <col min="12026" max="12026" width="14.109375" style="500" customWidth="1"/>
    <col min="12027" max="12027" width="16.33203125" style="500" customWidth="1"/>
    <col min="12028" max="12028" width="15.5546875" style="500" customWidth="1"/>
    <col min="12029" max="12272" width="11.44140625" style="500"/>
    <col min="12273" max="12273" width="12.33203125" style="500" customWidth="1"/>
    <col min="12274" max="12274" width="43.5546875" style="500" customWidth="1"/>
    <col min="12275" max="12276" width="16.6640625" style="500" customWidth="1"/>
    <col min="12277" max="12277" width="17.5546875" style="500" customWidth="1"/>
    <col min="12278" max="12278" width="15.6640625" style="500" customWidth="1"/>
    <col min="12279" max="12279" width="17.5546875" style="500" customWidth="1"/>
    <col min="12280" max="12280" width="25.5546875" style="500" customWidth="1"/>
    <col min="12281" max="12281" width="16.88671875" style="500" customWidth="1"/>
    <col min="12282" max="12282" width="14.109375" style="500" customWidth="1"/>
    <col min="12283" max="12283" width="16.33203125" style="500" customWidth="1"/>
    <col min="12284" max="12284" width="15.5546875" style="500" customWidth="1"/>
    <col min="12285" max="12528" width="11.44140625" style="500"/>
    <col min="12529" max="12529" width="12.33203125" style="500" customWidth="1"/>
    <col min="12530" max="12530" width="43.5546875" style="500" customWidth="1"/>
    <col min="12531" max="12532" width="16.6640625" style="500" customWidth="1"/>
    <col min="12533" max="12533" width="17.5546875" style="500" customWidth="1"/>
    <col min="12534" max="12534" width="15.6640625" style="500" customWidth="1"/>
    <col min="12535" max="12535" width="17.5546875" style="500" customWidth="1"/>
    <col min="12536" max="12536" width="25.5546875" style="500" customWidth="1"/>
    <col min="12537" max="12537" width="16.88671875" style="500" customWidth="1"/>
    <col min="12538" max="12538" width="14.109375" style="500" customWidth="1"/>
    <col min="12539" max="12539" width="16.33203125" style="500" customWidth="1"/>
    <col min="12540" max="12540" width="15.5546875" style="500" customWidth="1"/>
    <col min="12541" max="12784" width="11.44140625" style="500"/>
    <col min="12785" max="12785" width="12.33203125" style="500" customWidth="1"/>
    <col min="12786" max="12786" width="43.5546875" style="500" customWidth="1"/>
    <col min="12787" max="12788" width="16.6640625" style="500" customWidth="1"/>
    <col min="12789" max="12789" width="17.5546875" style="500" customWidth="1"/>
    <col min="12790" max="12790" width="15.6640625" style="500" customWidth="1"/>
    <col min="12791" max="12791" width="17.5546875" style="500" customWidth="1"/>
    <col min="12792" max="12792" width="25.5546875" style="500" customWidth="1"/>
    <col min="12793" max="12793" width="16.88671875" style="500" customWidth="1"/>
    <col min="12794" max="12794" width="14.109375" style="500" customWidth="1"/>
    <col min="12795" max="12795" width="16.33203125" style="500" customWidth="1"/>
    <col min="12796" max="12796" width="15.5546875" style="500" customWidth="1"/>
    <col min="12797" max="13040" width="11.44140625" style="500"/>
    <col min="13041" max="13041" width="12.33203125" style="500" customWidth="1"/>
    <col min="13042" max="13042" width="43.5546875" style="500" customWidth="1"/>
    <col min="13043" max="13044" width="16.6640625" style="500" customWidth="1"/>
    <col min="13045" max="13045" width="17.5546875" style="500" customWidth="1"/>
    <col min="13046" max="13046" width="15.6640625" style="500" customWidth="1"/>
    <col min="13047" max="13047" width="17.5546875" style="500" customWidth="1"/>
    <col min="13048" max="13048" width="25.5546875" style="500" customWidth="1"/>
    <col min="13049" max="13049" width="16.88671875" style="500" customWidth="1"/>
    <col min="13050" max="13050" width="14.109375" style="500" customWidth="1"/>
    <col min="13051" max="13051" width="16.33203125" style="500" customWidth="1"/>
    <col min="13052" max="13052" width="15.5546875" style="500" customWidth="1"/>
    <col min="13053" max="13296" width="11.44140625" style="500"/>
    <col min="13297" max="13297" width="12.33203125" style="500" customWidth="1"/>
    <col min="13298" max="13298" width="43.5546875" style="500" customWidth="1"/>
    <col min="13299" max="13300" width="16.6640625" style="500" customWidth="1"/>
    <col min="13301" max="13301" width="17.5546875" style="500" customWidth="1"/>
    <col min="13302" max="13302" width="15.6640625" style="500" customWidth="1"/>
    <col min="13303" max="13303" width="17.5546875" style="500" customWidth="1"/>
    <col min="13304" max="13304" width="25.5546875" style="500" customWidth="1"/>
    <col min="13305" max="13305" width="16.88671875" style="500" customWidth="1"/>
    <col min="13306" max="13306" width="14.109375" style="500" customWidth="1"/>
    <col min="13307" max="13307" width="16.33203125" style="500" customWidth="1"/>
    <col min="13308" max="13308" width="15.5546875" style="500" customWidth="1"/>
    <col min="13309" max="13552" width="11.44140625" style="500"/>
    <col min="13553" max="13553" width="12.33203125" style="500" customWidth="1"/>
    <col min="13554" max="13554" width="43.5546875" style="500" customWidth="1"/>
    <col min="13555" max="13556" width="16.6640625" style="500" customWidth="1"/>
    <col min="13557" max="13557" width="17.5546875" style="500" customWidth="1"/>
    <col min="13558" max="13558" width="15.6640625" style="500" customWidth="1"/>
    <col min="13559" max="13559" width="17.5546875" style="500" customWidth="1"/>
    <col min="13560" max="13560" width="25.5546875" style="500" customWidth="1"/>
    <col min="13561" max="13561" width="16.88671875" style="500" customWidth="1"/>
    <col min="13562" max="13562" width="14.109375" style="500" customWidth="1"/>
    <col min="13563" max="13563" width="16.33203125" style="500" customWidth="1"/>
    <col min="13564" max="13564" width="15.5546875" style="500" customWidth="1"/>
    <col min="13565" max="13808" width="11.44140625" style="500"/>
    <col min="13809" max="13809" width="12.33203125" style="500" customWidth="1"/>
    <col min="13810" max="13810" width="43.5546875" style="500" customWidth="1"/>
    <col min="13811" max="13812" width="16.6640625" style="500" customWidth="1"/>
    <col min="13813" max="13813" width="17.5546875" style="500" customWidth="1"/>
    <col min="13814" max="13814" width="15.6640625" style="500" customWidth="1"/>
    <col min="13815" max="13815" width="17.5546875" style="500" customWidth="1"/>
    <col min="13816" max="13816" width="25.5546875" style="500" customWidth="1"/>
    <col min="13817" max="13817" width="16.88671875" style="500" customWidth="1"/>
    <col min="13818" max="13818" width="14.109375" style="500" customWidth="1"/>
    <col min="13819" max="13819" width="16.33203125" style="500" customWidth="1"/>
    <col min="13820" max="13820" width="15.5546875" style="500" customWidth="1"/>
    <col min="13821" max="14064" width="11.44140625" style="500"/>
    <col min="14065" max="14065" width="12.33203125" style="500" customWidth="1"/>
    <col min="14066" max="14066" width="43.5546875" style="500" customWidth="1"/>
    <col min="14067" max="14068" width="16.6640625" style="500" customWidth="1"/>
    <col min="14069" max="14069" width="17.5546875" style="500" customWidth="1"/>
    <col min="14070" max="14070" width="15.6640625" style="500" customWidth="1"/>
    <col min="14071" max="14071" width="17.5546875" style="500" customWidth="1"/>
    <col min="14072" max="14072" width="25.5546875" style="500" customWidth="1"/>
    <col min="14073" max="14073" width="16.88671875" style="500" customWidth="1"/>
    <col min="14074" max="14074" width="14.109375" style="500" customWidth="1"/>
    <col min="14075" max="14075" width="16.33203125" style="500" customWidth="1"/>
    <col min="14076" max="14076" width="15.5546875" style="500" customWidth="1"/>
    <col min="14077" max="14320" width="11.44140625" style="500"/>
    <col min="14321" max="14321" width="12.33203125" style="500" customWidth="1"/>
    <col min="14322" max="14322" width="43.5546875" style="500" customWidth="1"/>
    <col min="14323" max="14324" width="16.6640625" style="500" customWidth="1"/>
    <col min="14325" max="14325" width="17.5546875" style="500" customWidth="1"/>
    <col min="14326" max="14326" width="15.6640625" style="500" customWidth="1"/>
    <col min="14327" max="14327" width="17.5546875" style="500" customWidth="1"/>
    <col min="14328" max="14328" width="25.5546875" style="500" customWidth="1"/>
    <col min="14329" max="14329" width="16.88671875" style="500" customWidth="1"/>
    <col min="14330" max="14330" width="14.109375" style="500" customWidth="1"/>
    <col min="14331" max="14331" width="16.33203125" style="500" customWidth="1"/>
    <col min="14332" max="14332" width="15.5546875" style="500" customWidth="1"/>
    <col min="14333" max="14576" width="11.44140625" style="500"/>
    <col min="14577" max="14577" width="12.33203125" style="500" customWidth="1"/>
    <col min="14578" max="14578" width="43.5546875" style="500" customWidth="1"/>
    <col min="14579" max="14580" width="16.6640625" style="500" customWidth="1"/>
    <col min="14581" max="14581" width="17.5546875" style="500" customWidth="1"/>
    <col min="14582" max="14582" width="15.6640625" style="500" customWidth="1"/>
    <col min="14583" max="14583" width="17.5546875" style="500" customWidth="1"/>
    <col min="14584" max="14584" width="25.5546875" style="500" customWidth="1"/>
    <col min="14585" max="14585" width="16.88671875" style="500" customWidth="1"/>
    <col min="14586" max="14586" width="14.109375" style="500" customWidth="1"/>
    <col min="14587" max="14587" width="16.33203125" style="500" customWidth="1"/>
    <col min="14588" max="14588" width="15.5546875" style="500" customWidth="1"/>
    <col min="14589" max="14832" width="11.44140625" style="500"/>
    <col min="14833" max="14833" width="12.33203125" style="500" customWidth="1"/>
    <col min="14834" max="14834" width="43.5546875" style="500" customWidth="1"/>
    <col min="14835" max="14836" width="16.6640625" style="500" customWidth="1"/>
    <col min="14837" max="14837" width="17.5546875" style="500" customWidth="1"/>
    <col min="14838" max="14838" width="15.6640625" style="500" customWidth="1"/>
    <col min="14839" max="14839" width="17.5546875" style="500" customWidth="1"/>
    <col min="14840" max="14840" width="25.5546875" style="500" customWidth="1"/>
    <col min="14841" max="14841" width="16.88671875" style="500" customWidth="1"/>
    <col min="14842" max="14842" width="14.109375" style="500" customWidth="1"/>
    <col min="14843" max="14843" width="16.33203125" style="500" customWidth="1"/>
    <col min="14844" max="14844" width="15.5546875" style="500" customWidth="1"/>
    <col min="14845" max="15088" width="11.44140625" style="500"/>
    <col min="15089" max="15089" width="12.33203125" style="500" customWidth="1"/>
    <col min="15090" max="15090" width="43.5546875" style="500" customWidth="1"/>
    <col min="15091" max="15092" width="16.6640625" style="500" customWidth="1"/>
    <col min="15093" max="15093" width="17.5546875" style="500" customWidth="1"/>
    <col min="15094" max="15094" width="15.6640625" style="500" customWidth="1"/>
    <col min="15095" max="15095" width="17.5546875" style="500" customWidth="1"/>
    <col min="15096" max="15096" width="25.5546875" style="500" customWidth="1"/>
    <col min="15097" max="15097" width="16.88671875" style="500" customWidth="1"/>
    <col min="15098" max="15098" width="14.109375" style="500" customWidth="1"/>
    <col min="15099" max="15099" width="16.33203125" style="500" customWidth="1"/>
    <col min="15100" max="15100" width="15.5546875" style="500" customWidth="1"/>
    <col min="15101" max="15344" width="11.44140625" style="500"/>
    <col min="15345" max="15345" width="12.33203125" style="500" customWidth="1"/>
    <col min="15346" max="15346" width="43.5546875" style="500" customWidth="1"/>
    <col min="15347" max="15348" width="16.6640625" style="500" customWidth="1"/>
    <col min="15349" max="15349" width="17.5546875" style="500" customWidth="1"/>
    <col min="15350" max="15350" width="15.6640625" style="500" customWidth="1"/>
    <col min="15351" max="15351" width="17.5546875" style="500" customWidth="1"/>
    <col min="15352" max="15352" width="25.5546875" style="500" customWidth="1"/>
    <col min="15353" max="15353" width="16.88671875" style="500" customWidth="1"/>
    <col min="15354" max="15354" width="14.109375" style="500" customWidth="1"/>
    <col min="15355" max="15355" width="16.33203125" style="500" customWidth="1"/>
    <col min="15356" max="15356" width="15.5546875" style="500" customWidth="1"/>
    <col min="15357" max="15600" width="11.44140625" style="500"/>
    <col min="15601" max="15601" width="12.33203125" style="500" customWidth="1"/>
    <col min="15602" max="15602" width="43.5546875" style="500" customWidth="1"/>
    <col min="15603" max="15604" width="16.6640625" style="500" customWidth="1"/>
    <col min="15605" max="15605" width="17.5546875" style="500" customWidth="1"/>
    <col min="15606" max="15606" width="15.6640625" style="500" customWidth="1"/>
    <col min="15607" max="15607" width="17.5546875" style="500" customWidth="1"/>
    <col min="15608" max="15608" width="25.5546875" style="500" customWidth="1"/>
    <col min="15609" max="15609" width="16.88671875" style="500" customWidth="1"/>
    <col min="15610" max="15610" width="14.109375" style="500" customWidth="1"/>
    <col min="15611" max="15611" width="16.33203125" style="500" customWidth="1"/>
    <col min="15612" max="15612" width="15.5546875" style="500" customWidth="1"/>
    <col min="15613" max="15856" width="11.44140625" style="500"/>
    <col min="15857" max="15857" width="12.33203125" style="500" customWidth="1"/>
    <col min="15858" max="15858" width="43.5546875" style="500" customWidth="1"/>
    <col min="15859" max="15860" width="16.6640625" style="500" customWidth="1"/>
    <col min="15861" max="15861" width="17.5546875" style="500" customWidth="1"/>
    <col min="15862" max="15862" width="15.6640625" style="500" customWidth="1"/>
    <col min="15863" max="15863" width="17.5546875" style="500" customWidth="1"/>
    <col min="15864" max="15864" width="25.5546875" style="500" customWidth="1"/>
    <col min="15865" max="15865" width="16.88671875" style="500" customWidth="1"/>
    <col min="15866" max="15866" width="14.109375" style="500" customWidth="1"/>
    <col min="15867" max="15867" width="16.33203125" style="500" customWidth="1"/>
    <col min="15868" max="15868" width="15.5546875" style="500" customWidth="1"/>
    <col min="15869" max="16112" width="11.44140625" style="500"/>
    <col min="16113" max="16113" width="12.33203125" style="500" customWidth="1"/>
    <col min="16114" max="16114" width="43.5546875" style="500" customWidth="1"/>
    <col min="16115" max="16116" width="16.6640625" style="500" customWidth="1"/>
    <col min="16117" max="16117" width="17.5546875" style="500" customWidth="1"/>
    <col min="16118" max="16118" width="15.6640625" style="500" customWidth="1"/>
    <col min="16119" max="16119" width="17.5546875" style="500" customWidth="1"/>
    <col min="16120" max="16120" width="25.5546875" style="500" customWidth="1"/>
    <col min="16121" max="16121" width="16.88671875" style="500" customWidth="1"/>
    <col min="16122" max="16122" width="14.109375" style="500" customWidth="1"/>
    <col min="16123" max="16123" width="16.33203125" style="500" customWidth="1"/>
    <col min="16124" max="16124" width="15.5546875" style="500" customWidth="1"/>
    <col min="16125" max="16384" width="11.44140625" style="500"/>
  </cols>
  <sheetData>
    <row r="2" spans="1:14" ht="18" thickBot="1" x14ac:dyDescent="0.3">
      <c r="C2" s="495" t="s">
        <v>0</v>
      </c>
      <c r="D2" s="846" t="s">
        <v>1153</v>
      </c>
      <c r="E2" s="846"/>
      <c r="F2" s="497"/>
      <c r="G2" s="355"/>
      <c r="H2" s="356"/>
      <c r="I2" s="498"/>
      <c r="J2" s="498"/>
    </row>
    <row r="3" spans="1:14" ht="18" customHeight="1" thickBot="1" x14ac:dyDescent="0.3">
      <c r="C3" s="501" t="s">
        <v>2</v>
      </c>
      <c r="D3" s="847" t="s">
        <v>1450</v>
      </c>
      <c r="E3" s="847"/>
      <c r="F3" s="502"/>
      <c r="G3" s="357"/>
      <c r="H3" s="358"/>
      <c r="I3" s="503"/>
      <c r="J3" s="503"/>
      <c r="K3" s="848" t="s">
        <v>4</v>
      </c>
      <c r="L3" s="849"/>
      <c r="M3" s="849"/>
      <c r="N3" s="850"/>
    </row>
    <row r="4" spans="1:14" ht="15" customHeight="1" thickBot="1" x14ac:dyDescent="0.3">
      <c r="C4" s="851" t="s">
        <v>5</v>
      </c>
      <c r="D4" s="852"/>
      <c r="E4" s="852"/>
      <c r="F4" s="852"/>
      <c r="G4" s="852"/>
      <c r="H4" s="852"/>
      <c r="I4" s="853"/>
      <c r="J4" s="504"/>
      <c r="K4" s="854" t="s">
        <v>6</v>
      </c>
      <c r="L4" s="855"/>
      <c r="M4" s="854" t="s">
        <v>7</v>
      </c>
      <c r="N4" s="855"/>
    </row>
    <row r="5" spans="1:14" ht="27" thickBot="1" x14ac:dyDescent="0.3">
      <c r="A5" s="14" t="s">
        <v>8</v>
      </c>
      <c r="B5" s="14" t="s">
        <v>9</v>
      </c>
      <c r="C5" s="15" t="s">
        <v>10</v>
      </c>
      <c r="D5" s="16" t="s">
        <v>11</v>
      </c>
      <c r="E5" s="16" t="s">
        <v>12</v>
      </c>
      <c r="F5" s="16" t="s">
        <v>13</v>
      </c>
      <c r="G5" s="360" t="s">
        <v>14</v>
      </c>
      <c r="H5" s="361" t="s">
        <v>15</v>
      </c>
      <c r="I5" s="20" t="s">
        <v>16</v>
      </c>
      <c r="J5" s="20"/>
      <c r="K5" s="16" t="s">
        <v>17</v>
      </c>
      <c r="L5" s="21" t="s">
        <v>18</v>
      </c>
      <c r="M5" s="22" t="s">
        <v>19</v>
      </c>
      <c r="N5" s="23" t="s">
        <v>18</v>
      </c>
    </row>
    <row r="6" spans="1:14" ht="13.8" x14ac:dyDescent="0.25">
      <c r="A6" s="24"/>
      <c r="B6" s="24"/>
      <c r="C6" s="505" t="s">
        <v>20</v>
      </c>
      <c r="D6" s="506" t="s">
        <v>21</v>
      </c>
      <c r="E6" s="507"/>
      <c r="F6" s="507"/>
      <c r="G6" s="362">
        <v>149335200</v>
      </c>
      <c r="H6" s="344">
        <f>+E6+F6+G6</f>
        <v>149335200</v>
      </c>
      <c r="I6" s="30"/>
      <c r="J6" s="30"/>
      <c r="K6" s="130" t="s">
        <v>86</v>
      </c>
      <c r="L6" s="131" t="s">
        <v>1451</v>
      </c>
      <c r="M6" s="132"/>
      <c r="N6" s="508"/>
    </row>
    <row r="7" spans="1:14" ht="13.8" x14ac:dyDescent="0.25">
      <c r="A7" s="24"/>
      <c r="B7" s="24"/>
      <c r="C7" s="509" t="s">
        <v>22</v>
      </c>
      <c r="D7" s="510" t="s">
        <v>23</v>
      </c>
      <c r="E7" s="511"/>
      <c r="F7" s="511"/>
      <c r="G7" s="363">
        <v>1500000</v>
      </c>
      <c r="H7" s="349">
        <f t="shared" ref="H7:H71" si="0">+E7+F7+G7</f>
        <v>1500000</v>
      </c>
      <c r="I7" s="39"/>
      <c r="J7" s="39"/>
      <c r="K7" s="134" t="s">
        <v>86</v>
      </c>
      <c r="L7" s="135" t="s">
        <v>1452</v>
      </c>
      <c r="M7" s="136"/>
      <c r="N7" s="508"/>
    </row>
    <row r="8" spans="1:14" ht="13.8" x14ac:dyDescent="0.25">
      <c r="A8" s="24"/>
      <c r="B8" s="24"/>
      <c r="C8" s="509" t="s">
        <v>24</v>
      </c>
      <c r="D8" s="510" t="s">
        <v>25</v>
      </c>
      <c r="E8" s="511"/>
      <c r="F8" s="511"/>
      <c r="G8" s="363">
        <v>23000000</v>
      </c>
      <c r="H8" s="349">
        <f t="shared" si="0"/>
        <v>23000000</v>
      </c>
      <c r="I8" s="39"/>
      <c r="J8" s="39"/>
      <c r="K8" s="134" t="s">
        <v>86</v>
      </c>
      <c r="L8" s="135" t="s">
        <v>1453</v>
      </c>
      <c r="M8" s="136"/>
      <c r="N8" s="508"/>
    </row>
    <row r="9" spans="1:14" ht="13.8" x14ac:dyDescent="0.25">
      <c r="A9" s="24"/>
      <c r="B9" s="24"/>
      <c r="C9" s="509" t="s">
        <v>26</v>
      </c>
      <c r="D9" s="510" t="s">
        <v>27</v>
      </c>
      <c r="E9" s="511"/>
      <c r="F9" s="511"/>
      <c r="G9" s="363">
        <v>19200000</v>
      </c>
      <c r="H9" s="349">
        <f t="shared" si="0"/>
        <v>19200000</v>
      </c>
      <c r="I9" s="39"/>
      <c r="J9" s="39"/>
      <c r="K9" s="134" t="s">
        <v>86</v>
      </c>
      <c r="L9" s="135" t="s">
        <v>1454</v>
      </c>
      <c r="M9" s="136"/>
      <c r="N9" s="508"/>
    </row>
    <row r="10" spans="1:14" ht="13.8" x14ac:dyDescent="0.25">
      <c r="A10" s="24"/>
      <c r="B10" s="24"/>
      <c r="C10" s="509" t="s">
        <v>28</v>
      </c>
      <c r="D10" s="510" t="s">
        <v>29</v>
      </c>
      <c r="E10" s="511"/>
      <c r="F10" s="511"/>
      <c r="G10" s="363">
        <v>18153270</v>
      </c>
      <c r="H10" s="349">
        <f t="shared" si="0"/>
        <v>18153270</v>
      </c>
      <c r="I10" s="39"/>
      <c r="J10" s="39"/>
      <c r="K10" s="134" t="s">
        <v>86</v>
      </c>
      <c r="L10" s="135" t="s">
        <v>1455</v>
      </c>
      <c r="M10" s="136"/>
      <c r="N10" s="508"/>
    </row>
    <row r="11" spans="1:14" ht="13.8" x14ac:dyDescent="0.25">
      <c r="A11" s="24"/>
      <c r="B11" s="24"/>
      <c r="C11" s="509" t="s">
        <v>30</v>
      </c>
      <c r="D11" s="510" t="s">
        <v>31</v>
      </c>
      <c r="E11" s="511"/>
      <c r="F11" s="511"/>
      <c r="G11" s="363">
        <v>19648103</v>
      </c>
      <c r="H11" s="349">
        <f t="shared" si="0"/>
        <v>19648103</v>
      </c>
      <c r="I11" s="39"/>
      <c r="J11" s="39"/>
      <c r="K11" s="134" t="s">
        <v>86</v>
      </c>
      <c r="L11" s="135" t="s">
        <v>1456</v>
      </c>
      <c r="M11" s="136"/>
      <c r="N11" s="508"/>
    </row>
    <row r="12" spans="1:14" ht="13.8" x14ac:dyDescent="0.25">
      <c r="A12" s="24"/>
      <c r="B12" s="24"/>
      <c r="C12" s="509" t="s">
        <v>32</v>
      </c>
      <c r="D12" s="510" t="s">
        <v>33</v>
      </c>
      <c r="E12" s="511"/>
      <c r="F12" s="511"/>
      <c r="G12" s="363">
        <v>17160154</v>
      </c>
      <c r="H12" s="349">
        <f t="shared" si="0"/>
        <v>17160154</v>
      </c>
      <c r="I12" s="39"/>
      <c r="J12" s="39"/>
      <c r="K12" s="134" t="s">
        <v>86</v>
      </c>
      <c r="L12" s="135" t="s">
        <v>1457</v>
      </c>
      <c r="M12" s="136"/>
      <c r="N12" s="508"/>
    </row>
    <row r="13" spans="1:14" ht="13.8" x14ac:dyDescent="0.25">
      <c r="A13" s="24"/>
      <c r="B13" s="24"/>
      <c r="C13" s="509" t="s">
        <v>34</v>
      </c>
      <c r="D13" s="510" t="s">
        <v>35</v>
      </c>
      <c r="E13" s="511"/>
      <c r="F13" s="511"/>
      <c r="G13" s="363">
        <v>5500000</v>
      </c>
      <c r="H13" s="349">
        <f t="shared" si="0"/>
        <v>5500000</v>
      </c>
      <c r="I13" s="39"/>
      <c r="J13" s="39"/>
      <c r="K13" s="134" t="s">
        <v>86</v>
      </c>
      <c r="L13" s="135" t="s">
        <v>1458</v>
      </c>
      <c r="M13" s="136"/>
      <c r="N13" s="508"/>
    </row>
    <row r="14" spans="1:14" ht="66" x14ac:dyDescent="0.25">
      <c r="A14" s="24"/>
      <c r="B14" s="24"/>
      <c r="C14" s="509" t="s">
        <v>36</v>
      </c>
      <c r="D14" s="512" t="s">
        <v>37</v>
      </c>
      <c r="E14" s="513"/>
      <c r="F14" s="513"/>
      <c r="G14" s="363">
        <v>21630998</v>
      </c>
      <c r="H14" s="349">
        <f t="shared" si="0"/>
        <v>21630998</v>
      </c>
      <c r="I14" s="39" t="s">
        <v>1459</v>
      </c>
      <c r="J14" s="39"/>
      <c r="K14" s="134" t="s">
        <v>86</v>
      </c>
      <c r="L14" s="135" t="s">
        <v>1460</v>
      </c>
      <c r="M14" s="136"/>
      <c r="N14" s="508"/>
    </row>
    <row r="15" spans="1:14" ht="26.4" x14ac:dyDescent="0.25">
      <c r="A15" s="24"/>
      <c r="B15" s="24"/>
      <c r="C15" s="509" t="s">
        <v>39</v>
      </c>
      <c r="D15" s="514" t="s">
        <v>40</v>
      </c>
      <c r="E15" s="515"/>
      <c r="F15" s="515"/>
      <c r="G15" s="363">
        <v>1169244</v>
      </c>
      <c r="H15" s="349">
        <f t="shared" si="0"/>
        <v>1169244</v>
      </c>
      <c r="I15" s="39" t="s">
        <v>1461</v>
      </c>
      <c r="J15" s="39"/>
      <c r="K15" s="134" t="s">
        <v>86</v>
      </c>
      <c r="L15" s="135" t="s">
        <v>1462</v>
      </c>
      <c r="M15" s="136"/>
      <c r="N15" s="508"/>
    </row>
    <row r="16" spans="1:14" ht="66" x14ac:dyDescent="0.25">
      <c r="A16" s="24"/>
      <c r="B16" s="24"/>
      <c r="C16" s="509" t="s">
        <v>42</v>
      </c>
      <c r="D16" s="512" t="s">
        <v>43</v>
      </c>
      <c r="E16" s="513"/>
      <c r="F16" s="513"/>
      <c r="G16" s="363">
        <v>12674596</v>
      </c>
      <c r="H16" s="349">
        <f t="shared" si="0"/>
        <v>12674596</v>
      </c>
      <c r="I16" s="39" t="s">
        <v>1463</v>
      </c>
      <c r="J16" s="39"/>
      <c r="K16" s="134" t="s">
        <v>86</v>
      </c>
      <c r="L16" s="135" t="s">
        <v>1464</v>
      </c>
      <c r="M16" s="136"/>
      <c r="N16" s="508"/>
    </row>
    <row r="17" spans="1:14" ht="52.8" x14ac:dyDescent="0.25">
      <c r="A17" s="24"/>
      <c r="B17" s="24"/>
      <c r="C17" s="509" t="s">
        <v>45</v>
      </c>
      <c r="D17" s="512" t="s">
        <v>46</v>
      </c>
      <c r="E17" s="513"/>
      <c r="F17" s="513"/>
      <c r="G17" s="363">
        <v>7015459</v>
      </c>
      <c r="H17" s="349">
        <f t="shared" si="0"/>
        <v>7015459</v>
      </c>
      <c r="I17" s="39" t="s">
        <v>1465</v>
      </c>
      <c r="J17" s="39"/>
      <c r="K17" s="134" t="s">
        <v>86</v>
      </c>
      <c r="L17" s="135" t="s">
        <v>1466</v>
      </c>
      <c r="M17" s="136"/>
      <c r="N17" s="508"/>
    </row>
    <row r="18" spans="1:14" ht="52.8" x14ac:dyDescent="0.25">
      <c r="A18" s="24"/>
      <c r="B18" s="24"/>
      <c r="C18" s="509" t="s">
        <v>48</v>
      </c>
      <c r="D18" s="512" t="s">
        <v>49</v>
      </c>
      <c r="E18" s="513"/>
      <c r="F18" s="513"/>
      <c r="G18" s="363">
        <v>3507730</v>
      </c>
      <c r="H18" s="349">
        <f t="shared" si="0"/>
        <v>3507730</v>
      </c>
      <c r="I18" s="39" t="s">
        <v>1467</v>
      </c>
      <c r="J18" s="39"/>
      <c r="K18" s="134" t="s">
        <v>86</v>
      </c>
      <c r="L18" s="135" t="s">
        <v>1468</v>
      </c>
      <c r="M18" s="136"/>
      <c r="N18" s="508"/>
    </row>
    <row r="19" spans="1:14" ht="22.8" hidden="1" x14ac:dyDescent="0.25">
      <c r="A19" s="24"/>
      <c r="B19" s="24"/>
      <c r="C19" s="509" t="s">
        <v>51</v>
      </c>
      <c r="D19" s="512" t="s">
        <v>52</v>
      </c>
      <c r="E19" s="513"/>
      <c r="F19" s="513"/>
      <c r="G19" s="363"/>
      <c r="H19" s="349">
        <f t="shared" si="0"/>
        <v>0</v>
      </c>
      <c r="I19" s="39"/>
      <c r="J19" s="39"/>
      <c r="K19" s="134" t="s">
        <v>86</v>
      </c>
      <c r="L19" s="135"/>
      <c r="M19" s="136"/>
      <c r="N19" s="508"/>
    </row>
    <row r="20" spans="1:14" ht="13.8" hidden="1" x14ac:dyDescent="0.25">
      <c r="A20" s="494">
        <v>1</v>
      </c>
      <c r="B20" s="496" t="s">
        <v>54</v>
      </c>
      <c r="C20" s="509" t="s">
        <v>55</v>
      </c>
      <c r="D20" s="508" t="s">
        <v>56</v>
      </c>
      <c r="E20" s="516"/>
      <c r="F20" s="516"/>
      <c r="G20" s="366"/>
      <c r="H20" s="349">
        <f t="shared" si="0"/>
        <v>0</v>
      </c>
      <c r="I20" s="39"/>
      <c r="J20" s="39"/>
      <c r="K20" s="517"/>
      <c r="L20" s="518"/>
      <c r="M20" s="519" t="s">
        <v>57</v>
      </c>
      <c r="N20" s="508"/>
    </row>
    <row r="21" spans="1:14" ht="13.8" x14ac:dyDescent="0.25">
      <c r="A21" s="494">
        <v>1</v>
      </c>
      <c r="B21" s="496" t="s">
        <v>54</v>
      </c>
      <c r="C21" s="509" t="s">
        <v>58</v>
      </c>
      <c r="D21" s="508" t="s">
        <v>59</v>
      </c>
      <c r="E21" s="795"/>
      <c r="F21" s="142"/>
      <c r="G21" s="366">
        <v>106858000</v>
      </c>
      <c r="H21" s="349">
        <f t="shared" si="0"/>
        <v>106858000</v>
      </c>
      <c r="I21" s="39"/>
      <c r="J21" s="39"/>
      <c r="K21" s="517" t="s">
        <v>86</v>
      </c>
      <c r="L21" s="518" t="s">
        <v>1469</v>
      </c>
      <c r="M21" s="519" t="s">
        <v>57</v>
      </c>
      <c r="N21" s="508"/>
    </row>
    <row r="22" spans="1:14" ht="13.8" hidden="1" x14ac:dyDescent="0.25">
      <c r="A22" s="494">
        <v>1</v>
      </c>
      <c r="B22" s="496" t="s">
        <v>54</v>
      </c>
      <c r="C22" s="509" t="s">
        <v>60</v>
      </c>
      <c r="D22" s="508" t="s">
        <v>61</v>
      </c>
      <c r="E22" s="142"/>
      <c r="F22" s="142"/>
      <c r="G22" s="481"/>
      <c r="H22" s="349">
        <f t="shared" si="0"/>
        <v>0</v>
      </c>
      <c r="I22" s="39"/>
      <c r="J22" s="39"/>
      <c r="K22" s="517"/>
      <c r="L22" s="518"/>
      <c r="M22" s="519" t="s">
        <v>57</v>
      </c>
      <c r="N22" s="508"/>
    </row>
    <row r="23" spans="1:14" ht="13.8" hidden="1" x14ac:dyDescent="0.25">
      <c r="A23" s="494">
        <v>1</v>
      </c>
      <c r="B23" s="496" t="s">
        <v>54</v>
      </c>
      <c r="C23" s="509" t="s">
        <v>64</v>
      </c>
      <c r="D23" s="508" t="s">
        <v>65</v>
      </c>
      <c r="E23" s="142"/>
      <c r="F23" s="142"/>
      <c r="G23" s="366"/>
      <c r="H23" s="349">
        <f t="shared" si="0"/>
        <v>0</v>
      </c>
      <c r="I23" s="39"/>
      <c r="J23" s="39"/>
      <c r="K23" s="517"/>
      <c r="L23" s="518"/>
      <c r="M23" s="519" t="s">
        <v>57</v>
      </c>
      <c r="N23" s="508"/>
    </row>
    <row r="24" spans="1:14" ht="52.8" x14ac:dyDescent="0.25">
      <c r="A24" s="494">
        <v>1</v>
      </c>
      <c r="B24" s="496" t="s">
        <v>54</v>
      </c>
      <c r="C24" s="509" t="s">
        <v>66</v>
      </c>
      <c r="D24" s="508" t="s">
        <v>67</v>
      </c>
      <c r="E24" s="142"/>
      <c r="F24" s="142"/>
      <c r="G24" s="366">
        <v>94395000</v>
      </c>
      <c r="H24" s="349">
        <f t="shared" si="0"/>
        <v>94395000</v>
      </c>
      <c r="I24" s="42" t="s">
        <v>1470</v>
      </c>
      <c r="J24" s="42"/>
      <c r="K24" s="517" t="s">
        <v>86</v>
      </c>
      <c r="L24" s="518" t="s">
        <v>1471</v>
      </c>
      <c r="M24" s="519" t="s">
        <v>57</v>
      </c>
      <c r="N24" s="508"/>
    </row>
    <row r="25" spans="1:14" ht="13.8" hidden="1" x14ac:dyDescent="0.25">
      <c r="A25" s="494">
        <v>1</v>
      </c>
      <c r="B25" s="496" t="s">
        <v>68</v>
      </c>
      <c r="C25" s="509" t="s">
        <v>69</v>
      </c>
      <c r="D25" s="508" t="s">
        <v>70</v>
      </c>
      <c r="E25" s="142"/>
      <c r="F25" s="142"/>
      <c r="G25" s="366"/>
      <c r="H25" s="349">
        <f t="shared" si="0"/>
        <v>0</v>
      </c>
      <c r="I25" s="39"/>
      <c r="J25" s="39"/>
      <c r="K25" s="517"/>
      <c r="L25" s="518"/>
      <c r="M25" s="520"/>
      <c r="N25" s="508"/>
    </row>
    <row r="26" spans="1:14" ht="13.8" x14ac:dyDescent="0.25">
      <c r="A26" s="494">
        <v>1</v>
      </c>
      <c r="B26" s="496" t="s">
        <v>68</v>
      </c>
      <c r="C26" s="509" t="s">
        <v>71</v>
      </c>
      <c r="D26" s="508" t="s">
        <v>72</v>
      </c>
      <c r="E26" s="142"/>
      <c r="F26" s="142"/>
      <c r="G26" s="366">
        <v>966000</v>
      </c>
      <c r="H26" s="349">
        <f t="shared" si="0"/>
        <v>966000</v>
      </c>
      <c r="I26" s="39"/>
      <c r="J26" s="39"/>
      <c r="K26" s="517" t="s">
        <v>86</v>
      </c>
      <c r="L26" s="518" t="s">
        <v>1472</v>
      </c>
      <c r="M26" s="520"/>
      <c r="N26" s="508"/>
    </row>
    <row r="27" spans="1:14" ht="13.8" hidden="1" x14ac:dyDescent="0.25">
      <c r="A27" s="494">
        <v>1</v>
      </c>
      <c r="B27" s="496" t="s">
        <v>68</v>
      </c>
      <c r="C27" s="509" t="s">
        <v>73</v>
      </c>
      <c r="D27" s="508" t="s">
        <v>74</v>
      </c>
      <c r="E27" s="142"/>
      <c r="F27" s="142"/>
      <c r="G27" s="366"/>
      <c r="H27" s="349">
        <f t="shared" si="0"/>
        <v>0</v>
      </c>
      <c r="I27" s="39"/>
      <c r="J27" s="39"/>
      <c r="K27" s="517"/>
      <c r="L27" s="518"/>
      <c r="M27" s="520"/>
      <c r="N27" s="508"/>
    </row>
    <row r="28" spans="1:14" ht="39.6" x14ac:dyDescent="0.25">
      <c r="A28" s="494">
        <v>1</v>
      </c>
      <c r="B28" s="496" t="s">
        <v>68</v>
      </c>
      <c r="C28" s="509" t="s">
        <v>75</v>
      </c>
      <c r="D28" s="508" t="s">
        <v>76</v>
      </c>
      <c r="E28" s="142"/>
      <c r="F28" s="142"/>
      <c r="G28" s="366">
        <f>841159+1454259+21125304</f>
        <v>23420722</v>
      </c>
      <c r="H28" s="349">
        <f t="shared" si="0"/>
        <v>23420722</v>
      </c>
      <c r="I28" s="39"/>
      <c r="J28" s="39"/>
      <c r="K28" s="517"/>
      <c r="L28" s="518"/>
      <c r="M28" s="520" t="s">
        <v>1473</v>
      </c>
      <c r="N28" s="508" t="s">
        <v>1474</v>
      </c>
    </row>
    <row r="29" spans="1:14" ht="13.8" hidden="1" x14ac:dyDescent="0.25">
      <c r="A29" s="494">
        <v>1</v>
      </c>
      <c r="B29" s="496" t="s">
        <v>68</v>
      </c>
      <c r="C29" s="509" t="s">
        <v>79</v>
      </c>
      <c r="D29" s="508" t="s">
        <v>80</v>
      </c>
      <c r="E29" s="142"/>
      <c r="F29" s="142"/>
      <c r="G29" s="366"/>
      <c r="H29" s="349">
        <f t="shared" si="0"/>
        <v>0</v>
      </c>
      <c r="I29" s="39"/>
      <c r="J29" s="39"/>
      <c r="K29" s="517" t="s">
        <v>86</v>
      </c>
      <c r="L29" s="518"/>
      <c r="M29" s="520"/>
      <c r="N29" s="508"/>
    </row>
    <row r="30" spans="1:14" ht="13.8" x14ac:dyDescent="0.25">
      <c r="A30" s="494">
        <v>1</v>
      </c>
      <c r="B30" s="496" t="s">
        <v>83</v>
      </c>
      <c r="C30" s="509" t="s">
        <v>84</v>
      </c>
      <c r="D30" s="521" t="s">
        <v>85</v>
      </c>
      <c r="E30" s="145"/>
      <c r="F30" s="145"/>
      <c r="G30" s="366">
        <v>1000000</v>
      </c>
      <c r="H30" s="349">
        <f t="shared" si="0"/>
        <v>1000000</v>
      </c>
      <c r="I30" s="52"/>
      <c r="J30" s="52"/>
      <c r="K30" s="517"/>
      <c r="L30" s="518"/>
      <c r="M30" s="519" t="s">
        <v>1475</v>
      </c>
      <c r="N30" s="508" t="s">
        <v>1476</v>
      </c>
    </row>
    <row r="31" spans="1:14" ht="13.8" x14ac:dyDescent="0.25">
      <c r="A31" s="494">
        <v>1</v>
      </c>
      <c r="B31" s="496" t="s">
        <v>83</v>
      </c>
      <c r="C31" s="509" t="s">
        <v>90</v>
      </c>
      <c r="D31" s="521" t="s">
        <v>91</v>
      </c>
      <c r="E31" s="145"/>
      <c r="F31" s="145"/>
      <c r="G31" s="366">
        <f>25000000+3000000</f>
        <v>28000000</v>
      </c>
      <c r="H31" s="349">
        <f t="shared" si="0"/>
        <v>28000000</v>
      </c>
      <c r="I31" s="52"/>
      <c r="J31" s="52"/>
      <c r="K31" s="517" t="s">
        <v>86</v>
      </c>
      <c r="L31" s="518" t="s">
        <v>1477</v>
      </c>
      <c r="M31" s="520"/>
      <c r="N31" s="508"/>
    </row>
    <row r="32" spans="1:14" ht="13.8" x14ac:dyDescent="0.25">
      <c r="A32" s="494">
        <v>1</v>
      </c>
      <c r="B32" s="496" t="s">
        <v>83</v>
      </c>
      <c r="C32" s="509" t="s">
        <v>93</v>
      </c>
      <c r="D32" s="521" t="s">
        <v>94</v>
      </c>
      <c r="E32" s="145"/>
      <c r="F32" s="145"/>
      <c r="G32" s="366">
        <v>5245000</v>
      </c>
      <c r="H32" s="349">
        <f t="shared" si="0"/>
        <v>5245000</v>
      </c>
      <c r="I32" s="52"/>
      <c r="J32" s="52"/>
      <c r="K32" s="517" t="s">
        <v>86</v>
      </c>
      <c r="L32" s="518" t="s">
        <v>1478</v>
      </c>
      <c r="M32" s="520"/>
      <c r="N32" s="508"/>
    </row>
    <row r="33" spans="1:14" ht="13.8" hidden="1" x14ac:dyDescent="0.25">
      <c r="A33" s="494">
        <v>1</v>
      </c>
      <c r="B33" s="496" t="s">
        <v>83</v>
      </c>
      <c r="C33" s="509" t="s">
        <v>96</v>
      </c>
      <c r="D33" s="521" t="s">
        <v>97</v>
      </c>
      <c r="E33" s="145"/>
      <c r="F33" s="145"/>
      <c r="G33" s="366"/>
      <c r="H33" s="349">
        <f t="shared" si="0"/>
        <v>0</v>
      </c>
      <c r="I33" s="522"/>
      <c r="J33" s="522"/>
      <c r="K33" s="517"/>
      <c r="L33" s="518"/>
      <c r="M33" s="520"/>
      <c r="N33" s="508"/>
    </row>
    <row r="34" spans="1:14" ht="13.8" hidden="1" x14ac:dyDescent="0.25">
      <c r="A34" s="494">
        <v>1</v>
      </c>
      <c r="B34" s="496" t="s">
        <v>83</v>
      </c>
      <c r="C34" s="509" t="s">
        <v>98</v>
      </c>
      <c r="D34" s="521" t="s">
        <v>99</v>
      </c>
      <c r="E34" s="145"/>
      <c r="F34" s="145"/>
      <c r="G34" s="366"/>
      <c r="H34" s="349">
        <f t="shared" si="0"/>
        <v>0</v>
      </c>
      <c r="I34" s="522"/>
      <c r="J34" s="522"/>
      <c r="K34" s="517"/>
      <c r="L34" s="518"/>
      <c r="M34" s="520"/>
      <c r="N34" s="508"/>
    </row>
    <row r="35" spans="1:14" ht="26.4" hidden="1" x14ac:dyDescent="0.25">
      <c r="A35" s="494">
        <v>1</v>
      </c>
      <c r="B35" s="496" t="s">
        <v>83</v>
      </c>
      <c r="C35" s="509" t="s">
        <v>100</v>
      </c>
      <c r="D35" s="523" t="s">
        <v>101</v>
      </c>
      <c r="E35" s="145"/>
      <c r="F35" s="145"/>
      <c r="G35" s="366"/>
      <c r="H35" s="349">
        <f t="shared" si="0"/>
        <v>0</v>
      </c>
      <c r="I35" s="522"/>
      <c r="J35" s="522"/>
      <c r="K35" s="517"/>
      <c r="L35" s="518"/>
      <c r="M35" s="520"/>
      <c r="N35" s="508"/>
    </row>
    <row r="36" spans="1:14" ht="26.4" x14ac:dyDescent="0.25">
      <c r="A36" s="494">
        <v>1</v>
      </c>
      <c r="B36" s="496" t="s">
        <v>83</v>
      </c>
      <c r="C36" s="509" t="s">
        <v>104</v>
      </c>
      <c r="D36" s="523" t="s">
        <v>105</v>
      </c>
      <c r="E36" s="145"/>
      <c r="F36" s="145"/>
      <c r="G36" s="366">
        <f>114034+87555</f>
        <v>201589</v>
      </c>
      <c r="H36" s="349">
        <f t="shared" si="0"/>
        <v>201589</v>
      </c>
      <c r="I36" s="52"/>
      <c r="J36" s="52"/>
      <c r="K36" s="517" t="s">
        <v>86</v>
      </c>
      <c r="L36" s="518" t="s">
        <v>1479</v>
      </c>
      <c r="M36" s="520" t="s">
        <v>1480</v>
      </c>
      <c r="N36" s="508" t="s">
        <v>1481</v>
      </c>
    </row>
    <row r="37" spans="1:14" ht="13.8" hidden="1" x14ac:dyDescent="0.25">
      <c r="A37" s="494">
        <v>1</v>
      </c>
      <c r="B37" s="496" t="s">
        <v>109</v>
      </c>
      <c r="C37" s="509" t="s">
        <v>110</v>
      </c>
      <c r="D37" s="521" t="s">
        <v>111</v>
      </c>
      <c r="E37" s="145"/>
      <c r="F37" s="145"/>
      <c r="G37" s="369"/>
      <c r="H37" s="349">
        <f t="shared" si="0"/>
        <v>0</v>
      </c>
      <c r="I37" s="522"/>
      <c r="J37" s="522"/>
      <c r="K37" s="517"/>
      <c r="L37" s="518"/>
      <c r="M37" s="520"/>
      <c r="N37" s="508"/>
    </row>
    <row r="38" spans="1:14" ht="13.8" hidden="1" x14ac:dyDescent="0.25">
      <c r="A38" s="494">
        <v>1</v>
      </c>
      <c r="B38" s="496" t="s">
        <v>109</v>
      </c>
      <c r="C38" s="509" t="s">
        <v>112</v>
      </c>
      <c r="D38" s="521" t="s">
        <v>113</v>
      </c>
      <c r="E38" s="145"/>
      <c r="F38" s="145"/>
      <c r="G38" s="369"/>
      <c r="H38" s="349">
        <f t="shared" si="0"/>
        <v>0</v>
      </c>
      <c r="I38" s="522"/>
      <c r="J38" s="522"/>
      <c r="K38" s="517"/>
      <c r="L38" s="518"/>
      <c r="M38" s="520"/>
      <c r="N38" s="508"/>
    </row>
    <row r="39" spans="1:14" ht="13.8" hidden="1" x14ac:dyDescent="0.25">
      <c r="A39" s="494">
        <v>1</v>
      </c>
      <c r="B39" s="496" t="s">
        <v>109</v>
      </c>
      <c r="C39" s="509" t="s">
        <v>114</v>
      </c>
      <c r="D39" s="521" t="s">
        <v>115</v>
      </c>
      <c r="E39" s="145"/>
      <c r="F39" s="145"/>
      <c r="G39" s="366"/>
      <c r="H39" s="349">
        <f t="shared" si="0"/>
        <v>0</v>
      </c>
      <c r="I39" s="522"/>
      <c r="J39" s="522"/>
      <c r="K39" s="517"/>
      <c r="L39" s="518"/>
      <c r="M39" s="519"/>
      <c r="N39" s="508"/>
    </row>
    <row r="40" spans="1:14" ht="66" x14ac:dyDescent="0.25">
      <c r="A40" s="494">
        <v>1</v>
      </c>
      <c r="B40" s="496" t="s">
        <v>109</v>
      </c>
      <c r="C40" s="509" t="s">
        <v>116</v>
      </c>
      <c r="D40" s="521" t="s">
        <v>117</v>
      </c>
      <c r="E40" s="145"/>
      <c r="F40" s="145"/>
      <c r="G40" s="366">
        <f>30000000</f>
        <v>30000000</v>
      </c>
      <c r="H40" s="349">
        <f t="shared" si="0"/>
        <v>30000000</v>
      </c>
      <c r="I40" s="522" t="s">
        <v>1482</v>
      </c>
      <c r="J40" s="522"/>
      <c r="K40" s="147" t="s">
        <v>86</v>
      </c>
      <c r="L40" s="148" t="s">
        <v>1483</v>
      </c>
      <c r="M40" s="519"/>
      <c r="N40" s="508"/>
    </row>
    <row r="41" spans="1:14" ht="92.4" x14ac:dyDescent="0.25">
      <c r="A41" s="494">
        <v>1</v>
      </c>
      <c r="B41" s="496" t="s">
        <v>109</v>
      </c>
      <c r="C41" s="509" t="s">
        <v>120</v>
      </c>
      <c r="D41" s="521" t="s">
        <v>121</v>
      </c>
      <c r="E41" s="145"/>
      <c r="F41" s="145"/>
      <c r="G41" s="481">
        <v>26421058</v>
      </c>
      <c r="H41" s="349">
        <f t="shared" si="0"/>
        <v>26421058</v>
      </c>
      <c r="I41" s="52" t="s">
        <v>1484</v>
      </c>
      <c r="J41" s="52"/>
      <c r="K41" s="517"/>
      <c r="L41" s="518"/>
      <c r="M41" s="520" t="s">
        <v>1485</v>
      </c>
      <c r="N41" s="508" t="s">
        <v>1486</v>
      </c>
    </row>
    <row r="42" spans="1:14" ht="51" customHeight="1" x14ac:dyDescent="0.25">
      <c r="A42" s="494">
        <v>1</v>
      </c>
      <c r="B42" s="496" t="s">
        <v>109</v>
      </c>
      <c r="C42" s="509" t="s">
        <v>126</v>
      </c>
      <c r="D42" s="521" t="s">
        <v>127</v>
      </c>
      <c r="E42" s="145"/>
      <c r="F42" s="145"/>
      <c r="G42" s="366">
        <f>44088818+1260267+3500000</f>
        <v>48849085</v>
      </c>
      <c r="H42" s="349">
        <f t="shared" si="0"/>
        <v>48849085</v>
      </c>
      <c r="I42" s="144" t="s">
        <v>1487</v>
      </c>
      <c r="J42" s="144"/>
      <c r="K42" s="149" t="s">
        <v>86</v>
      </c>
      <c r="L42" s="150" t="s">
        <v>1488</v>
      </c>
      <c r="M42" s="158"/>
      <c r="N42" s="508"/>
    </row>
    <row r="43" spans="1:14" ht="132" x14ac:dyDescent="0.25">
      <c r="A43" s="494">
        <v>1</v>
      </c>
      <c r="B43" s="496" t="s">
        <v>109</v>
      </c>
      <c r="C43" s="509" t="s">
        <v>133</v>
      </c>
      <c r="D43" s="521" t="s">
        <v>134</v>
      </c>
      <c r="E43" s="145"/>
      <c r="F43" s="145"/>
      <c r="G43" s="366">
        <f>100000000+138945000+4000000</f>
        <v>242945000</v>
      </c>
      <c r="H43" s="349">
        <f t="shared" si="0"/>
        <v>242945000</v>
      </c>
      <c r="I43" s="52" t="s">
        <v>1489</v>
      </c>
      <c r="J43" s="52"/>
      <c r="K43" s="517" t="s">
        <v>86</v>
      </c>
      <c r="L43" s="518" t="s">
        <v>1490</v>
      </c>
      <c r="M43" s="519" t="s">
        <v>1491</v>
      </c>
      <c r="N43" s="508" t="s">
        <v>1492</v>
      </c>
    </row>
    <row r="44" spans="1:14" ht="13.8" x14ac:dyDescent="0.25">
      <c r="A44" s="494">
        <v>1</v>
      </c>
      <c r="B44" s="496" t="s">
        <v>139</v>
      </c>
      <c r="C44" s="524" t="s">
        <v>140</v>
      </c>
      <c r="D44" s="523" t="s">
        <v>141</v>
      </c>
      <c r="E44" s="152"/>
      <c r="F44" s="152"/>
      <c r="G44" s="363">
        <v>300000</v>
      </c>
      <c r="H44" s="349">
        <f t="shared" si="0"/>
        <v>300000</v>
      </c>
      <c r="I44" s="62"/>
      <c r="J44" s="62"/>
      <c r="K44" s="517" t="s">
        <v>86</v>
      </c>
      <c r="L44" s="518" t="s">
        <v>1493</v>
      </c>
      <c r="M44" s="519"/>
      <c r="N44" s="508"/>
    </row>
    <row r="45" spans="1:14" ht="13.8" x14ac:dyDescent="0.25">
      <c r="A45" s="494">
        <v>1</v>
      </c>
      <c r="B45" s="496" t="s">
        <v>139</v>
      </c>
      <c r="C45" s="524" t="s">
        <v>142</v>
      </c>
      <c r="D45" s="523" t="s">
        <v>143</v>
      </c>
      <c r="E45" s="152"/>
      <c r="F45" s="152"/>
      <c r="G45" s="363">
        <v>20450000</v>
      </c>
      <c r="H45" s="349">
        <f t="shared" si="0"/>
        <v>20450000</v>
      </c>
      <c r="I45" s="39"/>
      <c r="J45" s="39"/>
      <c r="K45" s="517" t="s">
        <v>86</v>
      </c>
      <c r="L45" s="518" t="s">
        <v>1494</v>
      </c>
      <c r="M45" s="519"/>
      <c r="N45" s="508"/>
    </row>
    <row r="46" spans="1:14" ht="13.8" x14ac:dyDescent="0.25">
      <c r="A46" s="494">
        <v>1</v>
      </c>
      <c r="B46" s="496" t="s">
        <v>139</v>
      </c>
      <c r="C46" s="524" t="s">
        <v>144</v>
      </c>
      <c r="D46" s="523" t="s">
        <v>145</v>
      </c>
      <c r="E46" s="152"/>
      <c r="F46" s="152"/>
      <c r="G46" s="363">
        <v>5000000</v>
      </c>
      <c r="H46" s="349">
        <f t="shared" si="0"/>
        <v>5000000</v>
      </c>
      <c r="I46" s="62"/>
      <c r="J46" s="62"/>
      <c r="K46" s="517"/>
      <c r="L46" s="518" t="s">
        <v>1495</v>
      </c>
      <c r="M46" s="520"/>
      <c r="N46" s="508"/>
    </row>
    <row r="47" spans="1:14" ht="13.8" x14ac:dyDescent="0.25">
      <c r="A47" s="494">
        <v>1</v>
      </c>
      <c r="B47" s="496" t="s">
        <v>139</v>
      </c>
      <c r="C47" s="524" t="s">
        <v>146</v>
      </c>
      <c r="D47" s="523" t="s">
        <v>147</v>
      </c>
      <c r="E47" s="152"/>
      <c r="F47" s="152"/>
      <c r="G47" s="363">
        <v>5000000</v>
      </c>
      <c r="H47" s="349">
        <f t="shared" si="0"/>
        <v>5000000</v>
      </c>
      <c r="I47" s="62"/>
      <c r="J47" s="62"/>
      <c r="K47" s="517"/>
      <c r="L47" s="518" t="s">
        <v>1496</v>
      </c>
      <c r="M47" s="519"/>
      <c r="N47" s="508"/>
    </row>
    <row r="48" spans="1:14" ht="13.8" x14ac:dyDescent="0.25">
      <c r="A48" s="494">
        <v>1</v>
      </c>
      <c r="B48" s="496" t="s">
        <v>148</v>
      </c>
      <c r="C48" s="524" t="s">
        <v>149</v>
      </c>
      <c r="D48" s="523" t="s">
        <v>150</v>
      </c>
      <c r="E48" s="152"/>
      <c r="F48" s="152"/>
      <c r="G48" s="363">
        <v>4500000</v>
      </c>
      <c r="H48" s="349">
        <f t="shared" si="0"/>
        <v>4500000</v>
      </c>
      <c r="I48" s="52"/>
      <c r="J48" s="52"/>
      <c r="K48" s="517" t="s">
        <v>86</v>
      </c>
      <c r="L48" s="518" t="s">
        <v>1497</v>
      </c>
      <c r="M48" s="519"/>
      <c r="N48" s="508"/>
    </row>
    <row r="49" spans="1:14" ht="13.8" hidden="1" x14ac:dyDescent="0.25">
      <c r="A49" s="494">
        <v>1</v>
      </c>
      <c r="B49" s="496" t="s">
        <v>148</v>
      </c>
      <c r="C49" s="509" t="s">
        <v>153</v>
      </c>
      <c r="D49" s="521" t="s">
        <v>154</v>
      </c>
      <c r="E49" s="145"/>
      <c r="F49" s="145"/>
      <c r="G49" s="369"/>
      <c r="H49" s="349">
        <f t="shared" si="0"/>
        <v>0</v>
      </c>
      <c r="I49" s="522"/>
      <c r="J49" s="522"/>
      <c r="K49" s="517"/>
      <c r="L49" s="518"/>
      <c r="M49" s="520"/>
      <c r="N49" s="508"/>
    </row>
    <row r="50" spans="1:14" ht="13.8" hidden="1" x14ac:dyDescent="0.25">
      <c r="A50" s="494">
        <v>1</v>
      </c>
      <c r="B50" s="496" t="s">
        <v>148</v>
      </c>
      <c r="C50" s="509" t="s">
        <v>155</v>
      </c>
      <c r="D50" s="521" t="s">
        <v>156</v>
      </c>
      <c r="E50" s="145"/>
      <c r="F50" s="145"/>
      <c r="G50" s="369"/>
      <c r="H50" s="349">
        <f t="shared" si="0"/>
        <v>0</v>
      </c>
      <c r="I50" s="522"/>
      <c r="J50" s="522"/>
      <c r="K50" s="517"/>
      <c r="L50" s="518"/>
      <c r="M50" s="520"/>
      <c r="N50" s="508"/>
    </row>
    <row r="51" spans="1:14" ht="13.8" hidden="1" x14ac:dyDescent="0.25">
      <c r="A51" s="494">
        <v>1</v>
      </c>
      <c r="B51" s="496" t="s">
        <v>157</v>
      </c>
      <c r="C51" s="509" t="s">
        <v>158</v>
      </c>
      <c r="D51" s="521" t="s">
        <v>159</v>
      </c>
      <c r="E51" s="145"/>
      <c r="F51" s="145"/>
      <c r="G51" s="366"/>
      <c r="H51" s="349">
        <f t="shared" si="0"/>
        <v>0</v>
      </c>
      <c r="I51" s="522"/>
      <c r="J51" s="522"/>
      <c r="K51" s="517"/>
      <c r="L51" s="518"/>
      <c r="M51" s="519"/>
      <c r="N51" s="508"/>
    </row>
    <row r="52" spans="1:14" ht="13.8" x14ac:dyDescent="0.25">
      <c r="B52" s="496"/>
      <c r="C52" s="509" t="s">
        <v>162</v>
      </c>
      <c r="D52" s="521" t="s">
        <v>163</v>
      </c>
      <c r="E52" s="145"/>
      <c r="F52" s="145"/>
      <c r="G52" s="366">
        <v>4840000</v>
      </c>
      <c r="H52" s="349">
        <f t="shared" si="0"/>
        <v>4840000</v>
      </c>
      <c r="I52" s="522"/>
      <c r="J52" s="522"/>
      <c r="K52" s="517" t="s">
        <v>86</v>
      </c>
      <c r="L52" s="518" t="s">
        <v>1498</v>
      </c>
      <c r="M52" s="519"/>
      <c r="N52" s="508"/>
    </row>
    <row r="53" spans="1:14" ht="13.8" hidden="1" x14ac:dyDescent="0.25">
      <c r="A53" s="494">
        <v>1</v>
      </c>
      <c r="B53" s="496" t="s">
        <v>157</v>
      </c>
      <c r="C53" s="509" t="s">
        <v>164</v>
      </c>
      <c r="D53" s="521" t="s">
        <v>165</v>
      </c>
      <c r="E53" s="145"/>
      <c r="F53" s="145"/>
      <c r="G53" s="366"/>
      <c r="H53" s="349">
        <f t="shared" si="0"/>
        <v>0</v>
      </c>
      <c r="I53" s="52"/>
      <c r="J53" s="52"/>
      <c r="K53" s="517"/>
      <c r="L53" s="518"/>
      <c r="M53" s="520"/>
      <c r="N53" s="508"/>
    </row>
    <row r="54" spans="1:14" ht="13.8" x14ac:dyDescent="0.25">
      <c r="A54" s="494">
        <v>1</v>
      </c>
      <c r="B54" s="496" t="s">
        <v>166</v>
      </c>
      <c r="C54" s="509" t="s">
        <v>167</v>
      </c>
      <c r="D54" s="523" t="s">
        <v>168</v>
      </c>
      <c r="E54" s="145"/>
      <c r="F54" s="145"/>
      <c r="G54" s="366">
        <v>20000000</v>
      </c>
      <c r="H54" s="349">
        <f t="shared" si="0"/>
        <v>20000000</v>
      </c>
      <c r="I54" s="52"/>
      <c r="J54" s="52"/>
      <c r="K54" s="517" t="s">
        <v>86</v>
      </c>
      <c r="L54" s="518" t="s">
        <v>1499</v>
      </c>
      <c r="M54" s="520"/>
      <c r="N54" s="508"/>
    </row>
    <row r="55" spans="1:14" ht="13.8" hidden="1" x14ac:dyDescent="0.25">
      <c r="A55" s="494">
        <v>1</v>
      </c>
      <c r="B55" s="496" t="s">
        <v>54</v>
      </c>
      <c r="C55" s="509" t="s">
        <v>172</v>
      </c>
      <c r="D55" s="523" t="s">
        <v>173</v>
      </c>
      <c r="E55" s="145"/>
      <c r="F55" s="145"/>
      <c r="G55" s="366"/>
      <c r="H55" s="349">
        <f t="shared" si="0"/>
        <v>0</v>
      </c>
      <c r="I55" s="522"/>
      <c r="J55" s="522"/>
      <c r="K55" s="517"/>
      <c r="L55" s="518"/>
      <c r="M55" s="520"/>
      <c r="N55" s="508"/>
    </row>
    <row r="56" spans="1:14" ht="13.8" hidden="1" x14ac:dyDescent="0.25">
      <c r="A56" s="494">
        <v>1</v>
      </c>
      <c r="B56" s="496" t="s">
        <v>54</v>
      </c>
      <c r="C56" s="509" t="s">
        <v>174</v>
      </c>
      <c r="D56" s="523" t="s">
        <v>175</v>
      </c>
      <c r="E56" s="145"/>
      <c r="F56" s="145"/>
      <c r="G56" s="366"/>
      <c r="H56" s="349">
        <f t="shared" si="0"/>
        <v>0</v>
      </c>
      <c r="I56" s="522"/>
      <c r="J56" s="522"/>
      <c r="K56" s="517"/>
      <c r="L56" s="518"/>
      <c r="M56" s="520"/>
      <c r="N56" s="508"/>
    </row>
    <row r="57" spans="1:14" ht="26.4" x14ac:dyDescent="0.25">
      <c r="A57" s="494">
        <v>1</v>
      </c>
      <c r="B57" s="496" t="s">
        <v>166</v>
      </c>
      <c r="C57" s="509" t="s">
        <v>176</v>
      </c>
      <c r="D57" s="523" t="s">
        <v>177</v>
      </c>
      <c r="E57" s="145"/>
      <c r="F57" s="145"/>
      <c r="G57" s="366">
        <v>1000000</v>
      </c>
      <c r="H57" s="349">
        <f t="shared" si="0"/>
        <v>1000000</v>
      </c>
      <c r="I57" s="522"/>
      <c r="J57" s="522"/>
      <c r="K57" s="517" t="s">
        <v>86</v>
      </c>
      <c r="L57" s="518" t="s">
        <v>1500</v>
      </c>
      <c r="M57" s="520"/>
      <c r="N57" s="508"/>
    </row>
    <row r="58" spans="1:14" ht="13.8" x14ac:dyDescent="0.25">
      <c r="A58" s="494">
        <v>1</v>
      </c>
      <c r="B58" s="496" t="s">
        <v>166</v>
      </c>
      <c r="C58" s="509" t="s">
        <v>180</v>
      </c>
      <c r="D58" s="523" t="s">
        <v>181</v>
      </c>
      <c r="E58" s="145"/>
      <c r="F58" s="145"/>
      <c r="G58" s="366">
        <v>5000000</v>
      </c>
      <c r="H58" s="349">
        <f t="shared" si="0"/>
        <v>5000000</v>
      </c>
      <c r="I58" s="522"/>
      <c r="J58" s="522"/>
      <c r="K58" s="517"/>
      <c r="L58" s="518"/>
      <c r="M58" s="520" t="s">
        <v>794</v>
      </c>
      <c r="N58" s="508" t="s">
        <v>1501</v>
      </c>
    </row>
    <row r="59" spans="1:14" ht="26.4" x14ac:dyDescent="0.25">
      <c r="A59" s="494">
        <v>1</v>
      </c>
      <c r="B59" s="496" t="s">
        <v>166</v>
      </c>
      <c r="C59" s="509" t="s">
        <v>184</v>
      </c>
      <c r="D59" s="523" t="s">
        <v>185</v>
      </c>
      <c r="E59" s="145"/>
      <c r="F59" s="145"/>
      <c r="G59" s="366">
        <v>2500000</v>
      </c>
      <c r="H59" s="349">
        <f t="shared" si="0"/>
        <v>2500000</v>
      </c>
      <c r="I59" s="52"/>
      <c r="J59" s="52"/>
      <c r="K59" s="517" t="s">
        <v>86</v>
      </c>
      <c r="L59" s="518" t="s">
        <v>1502</v>
      </c>
      <c r="M59" s="520"/>
      <c r="N59" s="508"/>
    </row>
    <row r="60" spans="1:14" ht="26.4" x14ac:dyDescent="0.25">
      <c r="A60" s="494">
        <v>1</v>
      </c>
      <c r="B60" s="496" t="s">
        <v>166</v>
      </c>
      <c r="C60" s="509" t="s">
        <v>186</v>
      </c>
      <c r="D60" s="523" t="s">
        <v>187</v>
      </c>
      <c r="E60" s="145"/>
      <c r="F60" s="145"/>
      <c r="G60" s="366">
        <v>2000000</v>
      </c>
      <c r="H60" s="349">
        <f t="shared" si="0"/>
        <v>2000000</v>
      </c>
      <c r="I60" s="52"/>
      <c r="J60" s="52"/>
      <c r="K60" s="517" t="s">
        <v>86</v>
      </c>
      <c r="L60" s="518" t="s">
        <v>1503</v>
      </c>
      <c r="M60" s="520"/>
      <c r="N60" s="508"/>
    </row>
    <row r="61" spans="1:14" ht="26.4" x14ac:dyDescent="0.25">
      <c r="A61" s="494">
        <v>1</v>
      </c>
      <c r="B61" s="496" t="s">
        <v>166</v>
      </c>
      <c r="C61" s="509" t="s">
        <v>190</v>
      </c>
      <c r="D61" s="523" t="s">
        <v>798</v>
      </c>
      <c r="E61" s="145"/>
      <c r="F61" s="145"/>
      <c r="G61" s="366">
        <v>1500000</v>
      </c>
      <c r="H61" s="349">
        <f t="shared" si="0"/>
        <v>1500000</v>
      </c>
      <c r="I61" s="52"/>
      <c r="J61" s="52"/>
      <c r="K61" s="517" t="s">
        <v>86</v>
      </c>
      <c r="L61" s="518" t="s">
        <v>1504</v>
      </c>
      <c r="M61" s="520"/>
      <c r="N61" s="508"/>
    </row>
    <row r="62" spans="1:14" ht="13.8" x14ac:dyDescent="0.25">
      <c r="A62" s="494">
        <v>1</v>
      </c>
      <c r="B62" s="496" t="s">
        <v>166</v>
      </c>
      <c r="C62" s="509" t="s">
        <v>194</v>
      </c>
      <c r="D62" s="521" t="s">
        <v>195</v>
      </c>
      <c r="E62" s="145"/>
      <c r="F62" s="145"/>
      <c r="G62" s="366">
        <v>1173666</v>
      </c>
      <c r="H62" s="349">
        <f t="shared" si="0"/>
        <v>1173666</v>
      </c>
      <c r="I62" s="522"/>
      <c r="J62" s="522"/>
      <c r="K62" s="517" t="s">
        <v>86</v>
      </c>
      <c r="L62" s="518" t="s">
        <v>1505</v>
      </c>
      <c r="M62" s="520" t="s">
        <v>1506</v>
      </c>
      <c r="N62" s="508" t="s">
        <v>1507</v>
      </c>
    </row>
    <row r="63" spans="1:14" ht="13.8" hidden="1" x14ac:dyDescent="0.25">
      <c r="A63" s="494">
        <v>1</v>
      </c>
      <c r="B63" s="496" t="s">
        <v>198</v>
      </c>
      <c r="C63" s="509" t="s">
        <v>199</v>
      </c>
      <c r="D63" s="521" t="s">
        <v>200</v>
      </c>
      <c r="E63" s="145"/>
      <c r="F63" s="145"/>
      <c r="G63" s="369"/>
      <c r="H63" s="349">
        <f t="shared" si="0"/>
        <v>0</v>
      </c>
      <c r="I63" s="522"/>
      <c r="J63" s="522"/>
      <c r="K63" s="517"/>
      <c r="L63" s="518"/>
      <c r="M63" s="520"/>
      <c r="N63" s="508"/>
    </row>
    <row r="64" spans="1:14" ht="13.8" hidden="1" x14ac:dyDescent="0.25">
      <c r="A64" s="494">
        <v>1</v>
      </c>
      <c r="B64" s="496" t="s">
        <v>198</v>
      </c>
      <c r="C64" s="509" t="s">
        <v>201</v>
      </c>
      <c r="D64" s="521" t="s">
        <v>202</v>
      </c>
      <c r="E64" s="145"/>
      <c r="F64" s="145"/>
      <c r="G64" s="366"/>
      <c r="H64" s="349">
        <f t="shared" si="0"/>
        <v>0</v>
      </c>
      <c r="I64" s="522"/>
      <c r="J64" s="522"/>
      <c r="K64" s="517"/>
      <c r="L64" s="518"/>
      <c r="M64" s="520"/>
      <c r="N64" s="508"/>
    </row>
    <row r="65" spans="1:14" ht="13.8" hidden="1" x14ac:dyDescent="0.25">
      <c r="A65" s="494">
        <v>1</v>
      </c>
      <c r="B65" s="496" t="s">
        <v>198</v>
      </c>
      <c r="C65" s="509" t="s">
        <v>203</v>
      </c>
      <c r="D65" s="521" t="s">
        <v>204</v>
      </c>
      <c r="E65" s="145"/>
      <c r="F65" s="145"/>
      <c r="G65" s="366"/>
      <c r="H65" s="349">
        <f t="shared" si="0"/>
        <v>0</v>
      </c>
      <c r="I65" s="522"/>
      <c r="J65" s="522"/>
      <c r="K65" s="517"/>
      <c r="L65" s="518"/>
      <c r="M65" s="520"/>
      <c r="N65" s="508"/>
    </row>
    <row r="66" spans="1:14" ht="13.8" x14ac:dyDescent="0.25">
      <c r="A66" s="494">
        <v>1</v>
      </c>
      <c r="B66" s="496" t="s">
        <v>198</v>
      </c>
      <c r="C66" s="509" t="s">
        <v>205</v>
      </c>
      <c r="D66" s="521" t="s">
        <v>206</v>
      </c>
      <c r="E66" s="145"/>
      <c r="F66" s="145"/>
      <c r="G66" s="366">
        <v>150000</v>
      </c>
      <c r="H66" s="349">
        <f t="shared" si="0"/>
        <v>150000</v>
      </c>
      <c r="I66" s="52"/>
      <c r="J66" s="52"/>
      <c r="K66" s="517" t="s">
        <v>86</v>
      </c>
      <c r="L66" s="518" t="s">
        <v>1508</v>
      </c>
      <c r="M66" s="520"/>
      <c r="N66" s="508"/>
    </row>
    <row r="67" spans="1:14" ht="13.8" hidden="1" x14ac:dyDescent="0.25">
      <c r="A67" s="494">
        <v>1</v>
      </c>
      <c r="B67" s="496" t="s">
        <v>207</v>
      </c>
      <c r="C67" s="509" t="s">
        <v>208</v>
      </c>
      <c r="D67" s="521" t="s">
        <v>209</v>
      </c>
      <c r="E67" s="145"/>
      <c r="F67" s="145"/>
      <c r="G67" s="369"/>
      <c r="H67" s="349">
        <f t="shared" si="0"/>
        <v>0</v>
      </c>
      <c r="I67" s="522"/>
      <c r="J67" s="522"/>
      <c r="K67" s="517"/>
      <c r="L67" s="518"/>
      <c r="M67" s="520"/>
      <c r="N67" s="508"/>
    </row>
    <row r="68" spans="1:14" ht="13.8" hidden="1" x14ac:dyDescent="0.25">
      <c r="A68" s="494">
        <v>1</v>
      </c>
      <c r="B68" s="496" t="s">
        <v>207</v>
      </c>
      <c r="C68" s="509" t="s">
        <v>210</v>
      </c>
      <c r="D68" s="521" t="s">
        <v>211</v>
      </c>
      <c r="E68" s="145"/>
      <c r="F68" s="145"/>
      <c r="G68" s="369"/>
      <c r="H68" s="349">
        <f t="shared" si="0"/>
        <v>0</v>
      </c>
      <c r="I68" s="522"/>
      <c r="J68" s="522"/>
      <c r="K68" s="517"/>
      <c r="L68" s="518"/>
      <c r="M68" s="520"/>
      <c r="N68" s="508"/>
    </row>
    <row r="69" spans="1:14" ht="13.8" hidden="1" x14ac:dyDescent="0.25">
      <c r="A69" s="494">
        <v>1</v>
      </c>
      <c r="B69" s="496" t="s">
        <v>207</v>
      </c>
      <c r="C69" s="509" t="s">
        <v>212</v>
      </c>
      <c r="D69" s="521" t="s">
        <v>213</v>
      </c>
      <c r="E69" s="145"/>
      <c r="F69" s="145"/>
      <c r="G69" s="369"/>
      <c r="H69" s="349">
        <f t="shared" si="0"/>
        <v>0</v>
      </c>
      <c r="I69" s="522"/>
      <c r="J69" s="522"/>
      <c r="K69" s="517"/>
      <c r="L69" s="518"/>
      <c r="M69" s="520"/>
      <c r="N69" s="508"/>
    </row>
    <row r="70" spans="1:14" ht="13.8" hidden="1" x14ac:dyDescent="0.25">
      <c r="A70" s="494">
        <v>1</v>
      </c>
      <c r="B70" s="496" t="s">
        <v>207</v>
      </c>
      <c r="C70" s="509" t="s">
        <v>214</v>
      </c>
      <c r="D70" s="521" t="s">
        <v>215</v>
      </c>
      <c r="E70" s="145"/>
      <c r="F70" s="145"/>
      <c r="G70" s="369"/>
      <c r="H70" s="349">
        <f t="shared" si="0"/>
        <v>0</v>
      </c>
      <c r="I70" s="522"/>
      <c r="J70" s="522"/>
      <c r="K70" s="517"/>
      <c r="L70" s="518"/>
      <c r="M70" s="520"/>
      <c r="N70" s="508"/>
    </row>
    <row r="71" spans="1:14" ht="13.8" x14ac:dyDescent="0.25">
      <c r="A71" s="494">
        <v>1</v>
      </c>
      <c r="B71" s="496" t="s">
        <v>207</v>
      </c>
      <c r="C71" s="509" t="s">
        <v>216</v>
      </c>
      <c r="D71" s="521" t="s">
        <v>217</v>
      </c>
      <c r="E71" s="145"/>
      <c r="F71" s="145"/>
      <c r="G71" s="366">
        <v>300000</v>
      </c>
      <c r="H71" s="349">
        <f t="shared" si="0"/>
        <v>300000</v>
      </c>
      <c r="I71" s="52"/>
      <c r="J71" s="52"/>
      <c r="K71" s="517" t="s">
        <v>86</v>
      </c>
      <c r="L71" s="518" t="s">
        <v>1509</v>
      </c>
      <c r="M71" s="520"/>
      <c r="N71" s="508"/>
    </row>
    <row r="72" spans="1:14" ht="13.8" hidden="1" x14ac:dyDescent="0.25">
      <c r="B72" s="496" t="s">
        <v>207</v>
      </c>
      <c r="C72" s="509" t="s">
        <v>218</v>
      </c>
      <c r="D72" s="521" t="s">
        <v>219</v>
      </c>
      <c r="E72" s="145"/>
      <c r="F72" s="145"/>
      <c r="G72" s="366"/>
      <c r="H72" s="349">
        <f t="shared" ref="H72:H135" si="1">+E72+F72+G72</f>
        <v>0</v>
      </c>
      <c r="I72" s="522"/>
      <c r="J72" s="522"/>
      <c r="K72" s="517"/>
      <c r="L72" s="518"/>
      <c r="M72" s="520"/>
      <c r="N72" s="508"/>
    </row>
    <row r="73" spans="1:14" ht="13.8" x14ac:dyDescent="0.25">
      <c r="A73" s="494">
        <v>2</v>
      </c>
      <c r="B73" s="494" t="s">
        <v>220</v>
      </c>
      <c r="C73" s="509" t="s">
        <v>221</v>
      </c>
      <c r="D73" s="521" t="s">
        <v>222</v>
      </c>
      <c r="E73" s="145"/>
      <c r="F73" s="145"/>
      <c r="G73" s="366">
        <v>4000000</v>
      </c>
      <c r="H73" s="349">
        <f t="shared" si="1"/>
        <v>4000000</v>
      </c>
      <c r="I73" s="52"/>
      <c r="J73" s="52"/>
      <c r="K73" s="517" t="s">
        <v>86</v>
      </c>
      <c r="L73" s="518" t="s">
        <v>1510</v>
      </c>
      <c r="M73" s="520"/>
      <c r="N73" s="508"/>
    </row>
    <row r="74" spans="1:14" ht="13.8" hidden="1" x14ac:dyDescent="0.25">
      <c r="A74" s="494">
        <v>2</v>
      </c>
      <c r="B74" s="494" t="s">
        <v>220</v>
      </c>
      <c r="C74" s="509" t="s">
        <v>223</v>
      </c>
      <c r="D74" s="521" t="s">
        <v>224</v>
      </c>
      <c r="E74" s="145"/>
      <c r="F74" s="145"/>
      <c r="G74" s="366"/>
      <c r="H74" s="349">
        <f t="shared" si="1"/>
        <v>0</v>
      </c>
      <c r="I74" s="522"/>
      <c r="J74" s="522"/>
      <c r="K74" s="517"/>
      <c r="L74" s="518"/>
      <c r="M74" s="520"/>
      <c r="N74" s="508"/>
    </row>
    <row r="75" spans="1:14" ht="13.8" hidden="1" x14ac:dyDescent="0.25">
      <c r="A75" s="494">
        <v>2</v>
      </c>
      <c r="B75" s="494" t="s">
        <v>220</v>
      </c>
      <c r="C75" s="509" t="s">
        <v>225</v>
      </c>
      <c r="D75" s="521" t="s">
        <v>226</v>
      </c>
      <c r="E75" s="145"/>
      <c r="F75" s="145"/>
      <c r="G75" s="366"/>
      <c r="H75" s="349">
        <f t="shared" si="1"/>
        <v>0</v>
      </c>
      <c r="I75" s="522"/>
      <c r="J75" s="522"/>
      <c r="K75" s="517"/>
      <c r="L75" s="518"/>
      <c r="M75" s="520"/>
      <c r="N75" s="508"/>
    </row>
    <row r="76" spans="1:14" ht="13.8" x14ac:dyDescent="0.25">
      <c r="A76" s="494">
        <v>2</v>
      </c>
      <c r="B76" s="494" t="s">
        <v>220</v>
      </c>
      <c r="C76" s="509" t="s">
        <v>227</v>
      </c>
      <c r="D76" s="521" t="s">
        <v>228</v>
      </c>
      <c r="E76" s="145"/>
      <c r="F76" s="145"/>
      <c r="G76" s="366">
        <v>2200000</v>
      </c>
      <c r="H76" s="349">
        <f t="shared" si="1"/>
        <v>2200000</v>
      </c>
      <c r="I76" s="522"/>
      <c r="J76" s="522"/>
      <c r="K76" s="517" t="s">
        <v>86</v>
      </c>
      <c r="L76" s="518" t="s">
        <v>1511</v>
      </c>
      <c r="M76" s="520"/>
      <c r="N76" s="508"/>
    </row>
    <row r="77" spans="1:14" ht="13.8" hidden="1" x14ac:dyDescent="0.25">
      <c r="A77" s="494">
        <v>2</v>
      </c>
      <c r="B77" s="494" t="s">
        <v>220</v>
      </c>
      <c r="C77" s="509" t="s">
        <v>229</v>
      </c>
      <c r="D77" s="521" t="s">
        <v>230</v>
      </c>
      <c r="E77" s="145"/>
      <c r="F77" s="145"/>
      <c r="G77" s="366"/>
      <c r="H77" s="349">
        <f t="shared" si="1"/>
        <v>0</v>
      </c>
      <c r="I77" s="52"/>
      <c r="J77" s="52"/>
      <c r="K77" s="517"/>
      <c r="L77" s="518"/>
      <c r="M77" s="520"/>
      <c r="N77" s="508"/>
    </row>
    <row r="78" spans="1:14" ht="13.8" hidden="1" x14ac:dyDescent="0.25">
      <c r="A78" s="494">
        <v>2</v>
      </c>
      <c r="B78" s="494" t="s">
        <v>231</v>
      </c>
      <c r="C78" s="509" t="s">
        <v>232</v>
      </c>
      <c r="D78" s="521" t="s">
        <v>233</v>
      </c>
      <c r="E78" s="145"/>
      <c r="F78" s="145"/>
      <c r="G78" s="369"/>
      <c r="H78" s="349">
        <f t="shared" si="1"/>
        <v>0</v>
      </c>
      <c r="I78" s="522"/>
      <c r="J78" s="522"/>
      <c r="K78" s="517"/>
      <c r="L78" s="518"/>
      <c r="M78" s="520"/>
      <c r="N78" s="508"/>
    </row>
    <row r="79" spans="1:14" ht="13.8" hidden="1" x14ac:dyDescent="0.25">
      <c r="A79" s="494">
        <v>2</v>
      </c>
      <c r="B79" s="494" t="s">
        <v>231</v>
      </c>
      <c r="C79" s="509" t="s">
        <v>234</v>
      </c>
      <c r="D79" s="521" t="s">
        <v>235</v>
      </c>
      <c r="E79" s="145"/>
      <c r="F79" s="145"/>
      <c r="G79" s="366"/>
      <c r="H79" s="349">
        <f t="shared" si="1"/>
        <v>0</v>
      </c>
      <c r="I79" s="522"/>
      <c r="J79" s="522"/>
      <c r="K79" s="517"/>
      <c r="L79" s="518"/>
      <c r="M79" s="520"/>
      <c r="N79" s="508"/>
    </row>
    <row r="80" spans="1:14" ht="13.8" hidden="1" x14ac:dyDescent="0.25">
      <c r="A80" s="494">
        <v>2</v>
      </c>
      <c r="B80" s="494" t="s">
        <v>231</v>
      </c>
      <c r="C80" s="509" t="s">
        <v>238</v>
      </c>
      <c r="D80" s="521" t="s">
        <v>239</v>
      </c>
      <c r="E80" s="145"/>
      <c r="F80" s="145"/>
      <c r="G80" s="366"/>
      <c r="H80" s="349">
        <f t="shared" si="1"/>
        <v>0</v>
      </c>
      <c r="I80" s="522"/>
      <c r="J80" s="522"/>
      <c r="K80" s="517"/>
      <c r="L80" s="518"/>
      <c r="M80" s="520"/>
      <c r="N80" s="508"/>
    </row>
    <row r="81" spans="1:14" ht="13.8" hidden="1" x14ac:dyDescent="0.25">
      <c r="A81" s="494">
        <v>2</v>
      </c>
      <c r="B81" s="494" t="s">
        <v>231</v>
      </c>
      <c r="C81" s="509" t="s">
        <v>241</v>
      </c>
      <c r="D81" s="521" t="s">
        <v>242</v>
      </c>
      <c r="E81" s="145"/>
      <c r="F81" s="145"/>
      <c r="G81" s="369"/>
      <c r="H81" s="349">
        <f t="shared" si="1"/>
        <v>0</v>
      </c>
      <c r="I81" s="522"/>
      <c r="J81" s="522"/>
      <c r="K81" s="517"/>
      <c r="L81" s="518"/>
      <c r="M81" s="520"/>
      <c r="N81" s="508"/>
    </row>
    <row r="82" spans="1:14" ht="13.8" hidden="1" x14ac:dyDescent="0.25">
      <c r="A82" s="494">
        <v>2</v>
      </c>
      <c r="B82" s="494" t="s">
        <v>243</v>
      </c>
      <c r="C82" s="509" t="s">
        <v>244</v>
      </c>
      <c r="D82" s="521" t="s">
        <v>245</v>
      </c>
      <c r="E82" s="145"/>
      <c r="F82" s="145"/>
      <c r="G82" s="366"/>
      <c r="H82" s="349">
        <f t="shared" si="1"/>
        <v>0</v>
      </c>
      <c r="I82" s="62"/>
      <c r="J82" s="62"/>
      <c r="K82" s="517"/>
      <c r="L82" s="518"/>
      <c r="M82" s="520"/>
      <c r="N82" s="508"/>
    </row>
    <row r="83" spans="1:14" ht="13.8" hidden="1" x14ac:dyDescent="0.25">
      <c r="A83" s="494">
        <v>2</v>
      </c>
      <c r="B83" s="494" t="s">
        <v>243</v>
      </c>
      <c r="C83" s="509" t="s">
        <v>246</v>
      </c>
      <c r="D83" s="521" t="s">
        <v>247</v>
      </c>
      <c r="E83" s="145"/>
      <c r="F83" s="145"/>
      <c r="G83" s="366"/>
      <c r="H83" s="349">
        <f t="shared" si="1"/>
        <v>0</v>
      </c>
      <c r="I83" s="62"/>
      <c r="J83" s="62"/>
      <c r="K83" s="517"/>
      <c r="L83" s="518"/>
      <c r="M83" s="520"/>
      <c r="N83" s="508"/>
    </row>
    <row r="84" spans="1:14" ht="13.8" x14ac:dyDescent="0.25">
      <c r="A84" s="494">
        <v>2</v>
      </c>
      <c r="B84" s="494" t="s">
        <v>243</v>
      </c>
      <c r="C84" s="509" t="s">
        <v>248</v>
      </c>
      <c r="D84" s="521" t="s">
        <v>249</v>
      </c>
      <c r="E84" s="145"/>
      <c r="F84" s="145"/>
      <c r="G84" s="366">
        <v>3500000</v>
      </c>
      <c r="H84" s="349">
        <f t="shared" si="1"/>
        <v>3500000</v>
      </c>
      <c r="I84" s="62"/>
      <c r="J84" s="62"/>
      <c r="K84" s="517" t="s">
        <v>86</v>
      </c>
      <c r="L84" s="518" t="s">
        <v>1512</v>
      </c>
      <c r="M84" s="520"/>
      <c r="N84" s="508"/>
    </row>
    <row r="85" spans="1:14" ht="26.4" x14ac:dyDescent="0.25">
      <c r="A85" s="494">
        <v>2</v>
      </c>
      <c r="B85" s="494" t="s">
        <v>243</v>
      </c>
      <c r="C85" s="509" t="s">
        <v>250</v>
      </c>
      <c r="D85" s="523" t="s">
        <v>251</v>
      </c>
      <c r="E85" s="145"/>
      <c r="F85" s="145"/>
      <c r="G85" s="366">
        <v>200000</v>
      </c>
      <c r="H85" s="349">
        <f t="shared" si="1"/>
        <v>200000</v>
      </c>
      <c r="I85" s="62"/>
      <c r="J85" s="62"/>
      <c r="K85" s="517" t="s">
        <v>86</v>
      </c>
      <c r="L85" s="518" t="s">
        <v>1513</v>
      </c>
      <c r="M85" s="520"/>
      <c r="N85" s="508"/>
    </row>
    <row r="86" spans="1:14" ht="13.8" hidden="1" x14ac:dyDescent="0.25">
      <c r="A86" s="494">
        <v>2</v>
      </c>
      <c r="B86" s="494" t="s">
        <v>243</v>
      </c>
      <c r="C86" s="509" t="s">
        <v>253</v>
      </c>
      <c r="D86" s="523" t="s">
        <v>254</v>
      </c>
      <c r="E86" s="145"/>
      <c r="F86" s="145"/>
      <c r="G86" s="366"/>
      <c r="H86" s="349">
        <f t="shared" si="1"/>
        <v>0</v>
      </c>
      <c r="I86" s="62"/>
      <c r="J86" s="62"/>
      <c r="K86" s="517"/>
      <c r="L86" s="518"/>
      <c r="M86" s="520"/>
      <c r="N86" s="508"/>
    </row>
    <row r="87" spans="1:14" ht="13.8" x14ac:dyDescent="0.25">
      <c r="A87" s="494">
        <v>2</v>
      </c>
      <c r="B87" s="494" t="s">
        <v>243</v>
      </c>
      <c r="C87" s="509" t="s">
        <v>255</v>
      </c>
      <c r="D87" s="523" t="s">
        <v>256</v>
      </c>
      <c r="E87" s="145"/>
      <c r="F87" s="145"/>
      <c r="G87" s="366">
        <v>2500000</v>
      </c>
      <c r="H87" s="349">
        <f t="shared" si="1"/>
        <v>2500000</v>
      </c>
      <c r="I87" s="62"/>
      <c r="J87" s="62"/>
      <c r="K87" s="517" t="s">
        <v>86</v>
      </c>
      <c r="L87" s="518" t="s">
        <v>1514</v>
      </c>
      <c r="M87" s="520"/>
      <c r="N87" s="508"/>
    </row>
    <row r="88" spans="1:14" ht="26.4" x14ac:dyDescent="0.25">
      <c r="A88" s="494">
        <v>2</v>
      </c>
      <c r="B88" s="494" t="s">
        <v>243</v>
      </c>
      <c r="C88" s="509" t="s">
        <v>257</v>
      </c>
      <c r="D88" s="523" t="s">
        <v>258</v>
      </c>
      <c r="E88" s="145"/>
      <c r="F88" s="145"/>
      <c r="G88" s="366">
        <v>1500000</v>
      </c>
      <c r="H88" s="349">
        <f t="shared" si="1"/>
        <v>1500000</v>
      </c>
      <c r="I88" s="62"/>
      <c r="J88" s="62"/>
      <c r="K88" s="517" t="s">
        <v>86</v>
      </c>
      <c r="L88" s="518" t="s">
        <v>1515</v>
      </c>
      <c r="M88" s="520"/>
      <c r="N88" s="508"/>
    </row>
    <row r="89" spans="1:14" ht="13.8" hidden="1" x14ac:dyDescent="0.25">
      <c r="A89" s="494">
        <v>2</v>
      </c>
      <c r="B89" s="494" t="s">
        <v>259</v>
      </c>
      <c r="C89" s="509" t="s">
        <v>260</v>
      </c>
      <c r="D89" s="521" t="s">
        <v>261</v>
      </c>
      <c r="E89" s="145"/>
      <c r="F89" s="145"/>
      <c r="G89" s="366"/>
      <c r="H89" s="349">
        <f t="shared" si="1"/>
        <v>0</v>
      </c>
      <c r="I89" s="52"/>
      <c r="J89" s="52"/>
      <c r="K89" s="517"/>
      <c r="L89" s="518"/>
      <c r="M89" s="520"/>
      <c r="N89" s="508"/>
    </row>
    <row r="90" spans="1:14" ht="13.8" hidden="1" x14ac:dyDescent="0.25">
      <c r="A90" s="494">
        <v>2</v>
      </c>
      <c r="B90" s="494" t="s">
        <v>259</v>
      </c>
      <c r="C90" s="509" t="s">
        <v>263</v>
      </c>
      <c r="D90" s="521" t="s">
        <v>264</v>
      </c>
      <c r="E90" s="145"/>
      <c r="F90" s="145"/>
      <c r="G90" s="366"/>
      <c r="H90" s="349">
        <f t="shared" si="1"/>
        <v>0</v>
      </c>
      <c r="I90" s="522"/>
      <c r="J90" s="522"/>
      <c r="K90" s="517"/>
      <c r="L90" s="518"/>
      <c r="M90" s="520"/>
      <c r="N90" s="508"/>
    </row>
    <row r="91" spans="1:14" ht="13.8" hidden="1" x14ac:dyDescent="0.25">
      <c r="A91" s="494">
        <v>2</v>
      </c>
      <c r="B91" s="494" t="s">
        <v>267</v>
      </c>
      <c r="C91" s="509" t="s">
        <v>268</v>
      </c>
      <c r="D91" s="521" t="s">
        <v>269</v>
      </c>
      <c r="E91" s="145"/>
      <c r="F91" s="145"/>
      <c r="G91" s="369"/>
      <c r="H91" s="349">
        <f t="shared" si="1"/>
        <v>0</v>
      </c>
      <c r="I91" s="62"/>
      <c r="J91" s="62"/>
      <c r="K91" s="517"/>
      <c r="L91" s="518"/>
      <c r="M91" s="520"/>
      <c r="N91" s="508"/>
    </row>
    <row r="92" spans="1:14" ht="13.8" hidden="1" x14ac:dyDescent="0.25">
      <c r="A92" s="494">
        <v>2</v>
      </c>
      <c r="B92" s="494" t="s">
        <v>267</v>
      </c>
      <c r="C92" s="509" t="s">
        <v>270</v>
      </c>
      <c r="D92" s="521" t="s">
        <v>271</v>
      </c>
      <c r="E92" s="145"/>
      <c r="F92" s="145"/>
      <c r="G92" s="369"/>
      <c r="H92" s="349">
        <f t="shared" si="1"/>
        <v>0</v>
      </c>
      <c r="I92" s="62"/>
      <c r="J92" s="62"/>
      <c r="K92" s="517"/>
      <c r="L92" s="518"/>
      <c r="M92" s="520"/>
      <c r="N92" s="508"/>
    </row>
    <row r="93" spans="1:14" ht="13.8" hidden="1" x14ac:dyDescent="0.25">
      <c r="A93" s="494">
        <v>2</v>
      </c>
      <c r="B93" s="494" t="s">
        <v>267</v>
      </c>
      <c r="C93" s="509" t="s">
        <v>272</v>
      </c>
      <c r="D93" s="521" t="s">
        <v>273</v>
      </c>
      <c r="E93" s="145"/>
      <c r="F93" s="145"/>
      <c r="G93" s="369"/>
      <c r="H93" s="349">
        <f t="shared" si="1"/>
        <v>0</v>
      </c>
      <c r="I93" s="62"/>
      <c r="J93" s="62"/>
      <c r="K93" s="517"/>
      <c r="L93" s="518"/>
      <c r="M93" s="520"/>
      <c r="N93" s="508"/>
    </row>
    <row r="94" spans="1:14" ht="13.8" hidden="1" x14ac:dyDescent="0.25">
      <c r="A94" s="494">
        <v>2</v>
      </c>
      <c r="B94" s="494" t="s">
        <v>267</v>
      </c>
      <c r="C94" s="509" t="s">
        <v>274</v>
      </c>
      <c r="D94" s="521" t="s">
        <v>275</v>
      </c>
      <c r="E94" s="145"/>
      <c r="F94" s="145"/>
      <c r="G94" s="369"/>
      <c r="H94" s="349">
        <f t="shared" si="1"/>
        <v>0</v>
      </c>
      <c r="I94" s="62"/>
      <c r="J94" s="62"/>
      <c r="K94" s="517"/>
      <c r="L94" s="518"/>
      <c r="M94" s="520"/>
      <c r="N94" s="508"/>
    </row>
    <row r="95" spans="1:14" ht="13.8" x14ac:dyDescent="0.25">
      <c r="A95" s="494">
        <v>2</v>
      </c>
      <c r="B95" s="494" t="s">
        <v>276</v>
      </c>
      <c r="C95" s="509" t="s">
        <v>277</v>
      </c>
      <c r="D95" s="521" t="s">
        <v>278</v>
      </c>
      <c r="E95" s="145"/>
      <c r="F95" s="145"/>
      <c r="G95" s="366">
        <v>250000</v>
      </c>
      <c r="H95" s="349">
        <f t="shared" si="1"/>
        <v>250000</v>
      </c>
      <c r="I95" s="522"/>
      <c r="J95" s="522"/>
      <c r="K95" s="517" t="s">
        <v>86</v>
      </c>
      <c r="L95" s="518" t="s">
        <v>1516</v>
      </c>
      <c r="M95" s="520"/>
      <c r="N95" s="508"/>
    </row>
    <row r="96" spans="1:14" ht="26.4" hidden="1" x14ac:dyDescent="0.25">
      <c r="A96" s="494">
        <v>2</v>
      </c>
      <c r="B96" s="494" t="s">
        <v>276</v>
      </c>
      <c r="C96" s="509" t="s">
        <v>281</v>
      </c>
      <c r="D96" s="523" t="s">
        <v>282</v>
      </c>
      <c r="E96" s="145"/>
      <c r="F96" s="145"/>
      <c r="G96" s="366"/>
      <c r="H96" s="349">
        <f t="shared" si="1"/>
        <v>0</v>
      </c>
      <c r="I96" s="522"/>
      <c r="J96" s="522"/>
      <c r="K96" s="517"/>
      <c r="L96" s="518"/>
      <c r="M96" s="520"/>
      <c r="N96" s="508"/>
    </row>
    <row r="97" spans="1:14" ht="13.8" x14ac:dyDescent="0.25">
      <c r="A97" s="494">
        <v>2</v>
      </c>
      <c r="B97" s="494" t="s">
        <v>276</v>
      </c>
      <c r="C97" s="509" t="s">
        <v>283</v>
      </c>
      <c r="D97" s="521" t="s">
        <v>284</v>
      </c>
      <c r="E97" s="145"/>
      <c r="F97" s="145"/>
      <c r="G97" s="366">
        <v>250000</v>
      </c>
      <c r="H97" s="349">
        <f t="shared" si="1"/>
        <v>250000</v>
      </c>
      <c r="I97" s="522"/>
      <c r="J97" s="522"/>
      <c r="K97" s="517" t="s">
        <v>86</v>
      </c>
      <c r="L97" s="518" t="s">
        <v>1517</v>
      </c>
      <c r="M97" s="520"/>
      <c r="N97" s="508"/>
    </row>
    <row r="98" spans="1:14" ht="13.8" x14ac:dyDescent="0.25">
      <c r="A98" s="494">
        <v>2</v>
      </c>
      <c r="B98" s="494" t="s">
        <v>276</v>
      </c>
      <c r="C98" s="509" t="s">
        <v>287</v>
      </c>
      <c r="D98" s="521" t="s">
        <v>288</v>
      </c>
      <c r="E98" s="145"/>
      <c r="F98" s="145"/>
      <c r="G98" s="366">
        <v>2500000</v>
      </c>
      <c r="H98" s="349">
        <f t="shared" si="1"/>
        <v>2500000</v>
      </c>
      <c r="I98" s="522"/>
      <c r="J98" s="522"/>
      <c r="K98" s="517" t="s">
        <v>86</v>
      </c>
      <c r="L98" s="518" t="s">
        <v>1518</v>
      </c>
      <c r="M98" s="520"/>
      <c r="N98" s="508"/>
    </row>
    <row r="99" spans="1:14" ht="13.8" x14ac:dyDescent="0.25">
      <c r="A99" s="494">
        <v>2</v>
      </c>
      <c r="B99" s="494" t="s">
        <v>276</v>
      </c>
      <c r="C99" s="509" t="s">
        <v>289</v>
      </c>
      <c r="D99" s="521" t="s">
        <v>290</v>
      </c>
      <c r="E99" s="145"/>
      <c r="F99" s="145"/>
      <c r="G99" s="366">
        <v>250000</v>
      </c>
      <c r="H99" s="349">
        <f t="shared" si="1"/>
        <v>250000</v>
      </c>
      <c r="I99" s="522"/>
      <c r="J99" s="522"/>
      <c r="K99" s="517" t="s">
        <v>86</v>
      </c>
      <c r="L99" s="518" t="s">
        <v>1519</v>
      </c>
      <c r="M99" s="520"/>
      <c r="N99" s="508"/>
    </row>
    <row r="100" spans="1:14" ht="13.8" hidden="1" x14ac:dyDescent="0.25">
      <c r="A100" s="494">
        <v>2</v>
      </c>
      <c r="B100" s="494" t="s">
        <v>276</v>
      </c>
      <c r="C100" s="509" t="s">
        <v>293</v>
      </c>
      <c r="D100" s="521" t="s">
        <v>294</v>
      </c>
      <c r="E100" s="145"/>
      <c r="F100" s="145"/>
      <c r="G100" s="366"/>
      <c r="H100" s="349">
        <f t="shared" si="1"/>
        <v>0</v>
      </c>
      <c r="I100" s="52"/>
      <c r="J100" s="52"/>
      <c r="K100" s="517"/>
      <c r="L100" s="518"/>
      <c r="M100" s="520"/>
      <c r="N100" s="508"/>
    </row>
    <row r="101" spans="1:14" ht="13.8" hidden="1" x14ac:dyDescent="0.25">
      <c r="A101" s="494">
        <v>2</v>
      </c>
      <c r="B101" s="494" t="s">
        <v>276</v>
      </c>
      <c r="C101" s="509" t="s">
        <v>295</v>
      </c>
      <c r="D101" s="521" t="s">
        <v>296</v>
      </c>
      <c r="E101" s="145"/>
      <c r="F101" s="145"/>
      <c r="G101" s="366"/>
      <c r="H101" s="349">
        <f t="shared" si="1"/>
        <v>0</v>
      </c>
      <c r="I101" s="522"/>
      <c r="J101" s="522"/>
      <c r="K101" s="517"/>
      <c r="L101" s="518"/>
      <c r="M101" s="520"/>
      <c r="N101" s="508"/>
    </row>
    <row r="102" spans="1:14" ht="13.8" hidden="1" x14ac:dyDescent="0.25">
      <c r="A102" s="494">
        <v>2</v>
      </c>
      <c r="B102" s="494" t="s">
        <v>276</v>
      </c>
      <c r="C102" s="509" t="s">
        <v>298</v>
      </c>
      <c r="D102" s="521" t="s">
        <v>299</v>
      </c>
      <c r="E102" s="145"/>
      <c r="F102" s="145"/>
      <c r="G102" s="366"/>
      <c r="H102" s="349">
        <f t="shared" si="1"/>
        <v>0</v>
      </c>
      <c r="I102" s="522"/>
      <c r="J102" s="522"/>
      <c r="K102" s="517"/>
      <c r="L102" s="518"/>
      <c r="M102" s="520"/>
      <c r="N102" s="508"/>
    </row>
    <row r="103" spans="1:14" ht="13.8" hidden="1" x14ac:dyDescent="0.25">
      <c r="A103" s="494">
        <v>3</v>
      </c>
      <c r="B103" s="494" t="s">
        <v>300</v>
      </c>
      <c r="C103" s="509" t="s">
        <v>301</v>
      </c>
      <c r="D103" s="521" t="s">
        <v>302</v>
      </c>
      <c r="E103" s="527"/>
      <c r="F103" s="527"/>
      <c r="G103" s="369"/>
      <c r="H103" s="349">
        <f t="shared" si="1"/>
        <v>0</v>
      </c>
      <c r="I103" s="522"/>
      <c r="J103" s="522"/>
      <c r="K103" s="517"/>
      <c r="L103" s="518"/>
      <c r="M103" s="520"/>
      <c r="N103" s="508"/>
    </row>
    <row r="104" spans="1:14" ht="13.8" hidden="1" x14ac:dyDescent="0.25">
      <c r="A104" s="494">
        <v>3</v>
      </c>
      <c r="B104" s="494" t="s">
        <v>300</v>
      </c>
      <c r="C104" s="509" t="s">
        <v>303</v>
      </c>
      <c r="D104" s="521" t="s">
        <v>304</v>
      </c>
      <c r="E104" s="527"/>
      <c r="F104" s="527"/>
      <c r="G104" s="369"/>
      <c r="H104" s="349">
        <f t="shared" si="1"/>
        <v>0</v>
      </c>
      <c r="I104" s="522"/>
      <c r="J104" s="522"/>
      <c r="K104" s="517"/>
      <c r="L104" s="518"/>
      <c r="M104" s="520"/>
      <c r="N104" s="508"/>
    </row>
    <row r="105" spans="1:14" ht="13.8" hidden="1" x14ac:dyDescent="0.25">
      <c r="A105" s="494">
        <v>3</v>
      </c>
      <c r="B105" s="494" t="s">
        <v>300</v>
      </c>
      <c r="C105" s="509" t="s">
        <v>305</v>
      </c>
      <c r="D105" s="521" t="s">
        <v>306</v>
      </c>
      <c r="E105" s="527"/>
      <c r="F105" s="527"/>
      <c r="G105" s="369"/>
      <c r="H105" s="349">
        <f t="shared" si="1"/>
        <v>0</v>
      </c>
      <c r="I105" s="522"/>
      <c r="J105" s="522"/>
      <c r="K105" s="517"/>
      <c r="L105" s="518"/>
      <c r="M105" s="520"/>
      <c r="N105" s="508"/>
    </row>
    <row r="106" spans="1:14" ht="13.8" hidden="1" x14ac:dyDescent="0.25">
      <c r="A106" s="494">
        <v>3</v>
      </c>
      <c r="B106" s="494" t="s">
        <v>300</v>
      </c>
      <c r="C106" s="509" t="s">
        <v>307</v>
      </c>
      <c r="D106" s="521" t="s">
        <v>308</v>
      </c>
      <c r="E106" s="527"/>
      <c r="F106" s="527"/>
      <c r="G106" s="369"/>
      <c r="H106" s="349">
        <f t="shared" si="1"/>
        <v>0</v>
      </c>
      <c r="I106" s="522"/>
      <c r="J106" s="522"/>
      <c r="K106" s="517"/>
      <c r="L106" s="518"/>
      <c r="M106" s="520"/>
      <c r="N106" s="508"/>
    </row>
    <row r="107" spans="1:14" ht="13.8" hidden="1" x14ac:dyDescent="0.25">
      <c r="A107" s="494">
        <v>3</v>
      </c>
      <c r="B107" s="494" t="s">
        <v>309</v>
      </c>
      <c r="C107" s="509" t="s">
        <v>310</v>
      </c>
      <c r="D107" s="521" t="s">
        <v>311</v>
      </c>
      <c r="E107" s="527"/>
      <c r="F107" s="527"/>
      <c r="G107" s="369"/>
      <c r="H107" s="349">
        <f t="shared" si="1"/>
        <v>0</v>
      </c>
      <c r="I107" s="522"/>
      <c r="J107" s="522"/>
      <c r="K107" s="517"/>
      <c r="L107" s="518"/>
      <c r="M107" s="520"/>
      <c r="N107" s="508"/>
    </row>
    <row r="108" spans="1:14" ht="13.8" hidden="1" x14ac:dyDescent="0.25">
      <c r="A108" s="494">
        <v>3</v>
      </c>
      <c r="B108" s="494" t="s">
        <v>309</v>
      </c>
      <c r="C108" s="509" t="s">
        <v>312</v>
      </c>
      <c r="D108" s="521" t="s">
        <v>313</v>
      </c>
      <c r="E108" s="527"/>
      <c r="F108" s="527"/>
      <c r="G108" s="369"/>
      <c r="H108" s="349">
        <f t="shared" si="1"/>
        <v>0</v>
      </c>
      <c r="I108" s="522"/>
      <c r="J108" s="522"/>
      <c r="K108" s="517"/>
      <c r="L108" s="518"/>
      <c r="M108" s="520"/>
      <c r="N108" s="508"/>
    </row>
    <row r="109" spans="1:14" ht="13.8" hidden="1" x14ac:dyDescent="0.25">
      <c r="A109" s="494">
        <v>3</v>
      </c>
      <c r="B109" s="494" t="s">
        <v>309</v>
      </c>
      <c r="C109" s="509" t="s">
        <v>314</v>
      </c>
      <c r="D109" s="521" t="s">
        <v>315</v>
      </c>
      <c r="E109" s="527"/>
      <c r="F109" s="527"/>
      <c r="G109" s="369"/>
      <c r="H109" s="349">
        <f t="shared" si="1"/>
        <v>0</v>
      </c>
      <c r="I109" s="522"/>
      <c r="J109" s="522"/>
      <c r="K109" s="517"/>
      <c r="L109" s="518"/>
      <c r="M109" s="520"/>
      <c r="N109" s="508"/>
    </row>
    <row r="110" spans="1:14" ht="13.8" hidden="1" x14ac:dyDescent="0.25">
      <c r="A110" s="494">
        <v>3</v>
      </c>
      <c r="B110" s="494" t="s">
        <v>309</v>
      </c>
      <c r="C110" s="509" t="s">
        <v>316</v>
      </c>
      <c r="D110" s="521" t="s">
        <v>317</v>
      </c>
      <c r="E110" s="527"/>
      <c r="F110" s="527"/>
      <c r="G110" s="369"/>
      <c r="H110" s="349">
        <f t="shared" si="1"/>
        <v>0</v>
      </c>
      <c r="I110" s="522"/>
      <c r="J110" s="522"/>
      <c r="K110" s="517"/>
      <c r="L110" s="518"/>
      <c r="M110" s="520"/>
      <c r="N110" s="508"/>
    </row>
    <row r="111" spans="1:14" ht="13.8" hidden="1" x14ac:dyDescent="0.25">
      <c r="A111" s="494">
        <v>3</v>
      </c>
      <c r="B111" s="494" t="s">
        <v>309</v>
      </c>
      <c r="C111" s="509" t="s">
        <v>318</v>
      </c>
      <c r="D111" s="521" t="s">
        <v>319</v>
      </c>
      <c r="E111" s="527"/>
      <c r="F111" s="527"/>
      <c r="G111" s="369"/>
      <c r="H111" s="349">
        <f t="shared" si="1"/>
        <v>0</v>
      </c>
      <c r="I111" s="522"/>
      <c r="J111" s="522"/>
      <c r="K111" s="517"/>
      <c r="L111" s="518"/>
      <c r="M111" s="520"/>
      <c r="N111" s="508"/>
    </row>
    <row r="112" spans="1:14" ht="13.8" hidden="1" x14ac:dyDescent="0.25">
      <c r="A112" s="494">
        <v>3</v>
      </c>
      <c r="B112" s="494" t="s">
        <v>309</v>
      </c>
      <c r="C112" s="509" t="s">
        <v>320</v>
      </c>
      <c r="D112" s="521" t="s">
        <v>321</v>
      </c>
      <c r="E112" s="527"/>
      <c r="F112" s="527"/>
      <c r="G112" s="369"/>
      <c r="H112" s="349">
        <f t="shared" si="1"/>
        <v>0</v>
      </c>
      <c r="I112" s="522"/>
      <c r="J112" s="522"/>
      <c r="K112" s="517"/>
      <c r="L112" s="518"/>
      <c r="M112" s="520"/>
      <c r="N112" s="508"/>
    </row>
    <row r="113" spans="1:14" ht="13.8" hidden="1" x14ac:dyDescent="0.25">
      <c r="A113" s="494">
        <v>3</v>
      </c>
      <c r="B113" s="494" t="s">
        <v>309</v>
      </c>
      <c r="C113" s="509" t="s">
        <v>322</v>
      </c>
      <c r="D113" s="521" t="s">
        <v>323</v>
      </c>
      <c r="E113" s="527"/>
      <c r="F113" s="527"/>
      <c r="G113" s="369"/>
      <c r="H113" s="349">
        <f t="shared" si="1"/>
        <v>0</v>
      </c>
      <c r="I113" s="522"/>
      <c r="J113" s="522"/>
      <c r="K113" s="517"/>
      <c r="L113" s="518"/>
      <c r="M113" s="520"/>
      <c r="N113" s="508"/>
    </row>
    <row r="114" spans="1:14" ht="13.8" hidden="1" x14ac:dyDescent="0.25">
      <c r="A114" s="494">
        <v>3</v>
      </c>
      <c r="B114" s="494" t="s">
        <v>309</v>
      </c>
      <c r="C114" s="509" t="s">
        <v>324</v>
      </c>
      <c r="D114" s="521" t="s">
        <v>325</v>
      </c>
      <c r="E114" s="527"/>
      <c r="F114" s="527"/>
      <c r="G114" s="369"/>
      <c r="H114" s="349">
        <f t="shared" si="1"/>
        <v>0</v>
      </c>
      <c r="I114" s="522"/>
      <c r="J114" s="522"/>
      <c r="K114" s="517"/>
      <c r="L114" s="518"/>
      <c r="M114" s="520"/>
      <c r="N114" s="508"/>
    </row>
    <row r="115" spans="1:14" ht="13.8" hidden="1" x14ac:dyDescent="0.25">
      <c r="A115" s="494">
        <v>3</v>
      </c>
      <c r="B115" s="494" t="s">
        <v>326</v>
      </c>
      <c r="C115" s="509" t="s">
        <v>327</v>
      </c>
      <c r="D115" s="521" t="s">
        <v>328</v>
      </c>
      <c r="E115" s="527"/>
      <c r="F115" s="527"/>
      <c r="G115" s="369"/>
      <c r="H115" s="349">
        <f t="shared" si="1"/>
        <v>0</v>
      </c>
      <c r="I115" s="522"/>
      <c r="J115" s="522"/>
      <c r="K115" s="517"/>
      <c r="L115" s="518"/>
      <c r="M115" s="520"/>
      <c r="N115" s="508"/>
    </row>
    <row r="116" spans="1:14" ht="13.8" hidden="1" x14ac:dyDescent="0.25">
      <c r="A116" s="494">
        <v>3</v>
      </c>
      <c r="B116" s="494" t="s">
        <v>326</v>
      </c>
      <c r="C116" s="509" t="s">
        <v>329</v>
      </c>
      <c r="D116" s="521" t="s">
        <v>330</v>
      </c>
      <c r="E116" s="527"/>
      <c r="F116" s="527"/>
      <c r="G116" s="369"/>
      <c r="H116" s="349">
        <f t="shared" si="1"/>
        <v>0</v>
      </c>
      <c r="I116" s="522"/>
      <c r="J116" s="522"/>
      <c r="K116" s="517"/>
      <c r="L116" s="518"/>
      <c r="M116" s="520"/>
      <c r="N116" s="508"/>
    </row>
    <row r="117" spans="1:14" ht="13.8" hidden="1" x14ac:dyDescent="0.25">
      <c r="A117" s="494">
        <v>3</v>
      </c>
      <c r="B117" s="494" t="s">
        <v>331</v>
      </c>
      <c r="C117" s="509" t="s">
        <v>332</v>
      </c>
      <c r="D117" s="521" t="s">
        <v>333</v>
      </c>
      <c r="E117" s="527"/>
      <c r="F117" s="527"/>
      <c r="G117" s="369"/>
      <c r="H117" s="349">
        <f t="shared" si="1"/>
        <v>0</v>
      </c>
      <c r="I117" s="522"/>
      <c r="J117" s="522"/>
      <c r="K117" s="517"/>
      <c r="L117" s="518"/>
      <c r="M117" s="520"/>
      <c r="N117" s="508"/>
    </row>
    <row r="118" spans="1:14" ht="13.8" hidden="1" x14ac:dyDescent="0.25">
      <c r="A118" s="494">
        <v>3</v>
      </c>
      <c r="B118" s="494" t="s">
        <v>331</v>
      </c>
      <c r="C118" s="509" t="s">
        <v>334</v>
      </c>
      <c r="D118" s="521" t="s">
        <v>335</v>
      </c>
      <c r="E118" s="527"/>
      <c r="F118" s="527"/>
      <c r="G118" s="369"/>
      <c r="H118" s="349">
        <f t="shared" si="1"/>
        <v>0</v>
      </c>
      <c r="I118" s="522"/>
      <c r="J118" s="522"/>
      <c r="K118" s="517"/>
      <c r="L118" s="518"/>
      <c r="M118" s="520"/>
      <c r="N118" s="508"/>
    </row>
    <row r="119" spans="1:14" ht="13.8" hidden="1" x14ac:dyDescent="0.25">
      <c r="A119" s="494">
        <v>3</v>
      </c>
      <c r="B119" s="494" t="s">
        <v>331</v>
      </c>
      <c r="C119" s="509" t="s">
        <v>336</v>
      </c>
      <c r="D119" s="521" t="s">
        <v>337</v>
      </c>
      <c r="E119" s="527"/>
      <c r="F119" s="527"/>
      <c r="G119" s="369"/>
      <c r="H119" s="349">
        <f t="shared" si="1"/>
        <v>0</v>
      </c>
      <c r="I119" s="522"/>
      <c r="J119" s="522"/>
      <c r="K119" s="517"/>
      <c r="L119" s="518"/>
      <c r="M119" s="520"/>
      <c r="N119" s="508"/>
    </row>
    <row r="120" spans="1:14" ht="13.8" hidden="1" x14ac:dyDescent="0.25">
      <c r="A120" s="494">
        <v>3</v>
      </c>
      <c r="B120" s="494" t="s">
        <v>331</v>
      </c>
      <c r="C120" s="509" t="s">
        <v>338</v>
      </c>
      <c r="D120" s="521" t="s">
        <v>339</v>
      </c>
      <c r="E120" s="527"/>
      <c r="F120" s="527"/>
      <c r="G120" s="369"/>
      <c r="H120" s="349">
        <f t="shared" si="1"/>
        <v>0</v>
      </c>
      <c r="I120" s="522"/>
      <c r="J120" s="522"/>
      <c r="K120" s="517"/>
      <c r="L120" s="518"/>
      <c r="M120" s="520"/>
      <c r="N120" s="508"/>
    </row>
    <row r="121" spans="1:14" ht="13.8" hidden="1" x14ac:dyDescent="0.25">
      <c r="A121" s="494">
        <v>3</v>
      </c>
      <c r="B121" s="494" t="s">
        <v>331</v>
      </c>
      <c r="C121" s="509" t="s">
        <v>340</v>
      </c>
      <c r="D121" s="521" t="s">
        <v>341</v>
      </c>
      <c r="E121" s="527"/>
      <c r="F121" s="527"/>
      <c r="G121" s="369"/>
      <c r="H121" s="349">
        <f t="shared" si="1"/>
        <v>0</v>
      </c>
      <c r="I121" s="522"/>
      <c r="J121" s="522"/>
      <c r="K121" s="517"/>
      <c r="L121" s="518"/>
      <c r="M121" s="520"/>
      <c r="N121" s="508"/>
    </row>
    <row r="122" spans="1:14" ht="13.8" hidden="1" x14ac:dyDescent="0.25">
      <c r="A122" s="494">
        <v>4</v>
      </c>
      <c r="B122" s="494" t="s">
        <v>342</v>
      </c>
      <c r="C122" s="509" t="s">
        <v>343</v>
      </c>
      <c r="D122" s="521" t="s">
        <v>344</v>
      </c>
      <c r="E122" s="145"/>
      <c r="F122" s="145"/>
      <c r="G122" s="369"/>
      <c r="H122" s="349">
        <f t="shared" si="1"/>
        <v>0</v>
      </c>
      <c r="I122" s="522"/>
      <c r="J122" s="522"/>
      <c r="K122" s="517"/>
      <c r="L122" s="518"/>
      <c r="M122" s="520"/>
      <c r="N122" s="508"/>
    </row>
    <row r="123" spans="1:14" ht="13.8" hidden="1" x14ac:dyDescent="0.25">
      <c r="A123" s="494">
        <v>4</v>
      </c>
      <c r="B123" s="494" t="s">
        <v>342</v>
      </c>
      <c r="C123" s="509" t="s">
        <v>345</v>
      </c>
      <c r="D123" s="521" t="s">
        <v>346</v>
      </c>
      <c r="E123" s="145"/>
      <c r="F123" s="145"/>
      <c r="G123" s="369"/>
      <c r="H123" s="349">
        <f t="shared" si="1"/>
        <v>0</v>
      </c>
      <c r="I123" s="522"/>
      <c r="J123" s="522"/>
      <c r="K123" s="517"/>
      <c r="L123" s="518"/>
      <c r="M123" s="520"/>
      <c r="N123" s="508"/>
    </row>
    <row r="124" spans="1:14" ht="13.8" hidden="1" x14ac:dyDescent="0.25">
      <c r="A124" s="494">
        <v>4</v>
      </c>
      <c r="B124" s="494" t="s">
        <v>342</v>
      </c>
      <c r="C124" s="509" t="s">
        <v>347</v>
      </c>
      <c r="D124" s="521" t="s">
        <v>348</v>
      </c>
      <c r="E124" s="145"/>
      <c r="F124" s="145"/>
      <c r="G124" s="369"/>
      <c r="H124" s="349">
        <f t="shared" si="1"/>
        <v>0</v>
      </c>
      <c r="I124" s="522"/>
      <c r="J124" s="522"/>
      <c r="K124" s="517"/>
      <c r="L124" s="518"/>
      <c r="M124" s="520"/>
      <c r="N124" s="508"/>
    </row>
    <row r="125" spans="1:14" ht="13.8" hidden="1" x14ac:dyDescent="0.25">
      <c r="A125" s="494">
        <v>4</v>
      </c>
      <c r="B125" s="494" t="s">
        <v>342</v>
      </c>
      <c r="C125" s="509" t="s">
        <v>349</v>
      </c>
      <c r="D125" s="521" t="s">
        <v>350</v>
      </c>
      <c r="E125" s="145"/>
      <c r="F125" s="145"/>
      <c r="G125" s="369"/>
      <c r="H125" s="349">
        <f t="shared" si="1"/>
        <v>0</v>
      </c>
      <c r="I125" s="522"/>
      <c r="J125" s="522"/>
      <c r="K125" s="517"/>
      <c r="L125" s="518"/>
      <c r="M125" s="520"/>
      <c r="N125" s="508"/>
    </row>
    <row r="126" spans="1:14" ht="13.8" hidden="1" x14ac:dyDescent="0.25">
      <c r="A126" s="494">
        <v>4</v>
      </c>
      <c r="B126" s="494" t="s">
        <v>342</v>
      </c>
      <c r="C126" s="509" t="s">
        <v>351</v>
      </c>
      <c r="D126" s="521" t="s">
        <v>352</v>
      </c>
      <c r="E126" s="145"/>
      <c r="F126" s="145"/>
      <c r="G126" s="369"/>
      <c r="H126" s="349">
        <f t="shared" si="1"/>
        <v>0</v>
      </c>
      <c r="I126" s="522"/>
      <c r="J126" s="522"/>
      <c r="K126" s="517"/>
      <c r="L126" s="518"/>
      <c r="M126" s="520"/>
      <c r="N126" s="508"/>
    </row>
    <row r="127" spans="1:14" ht="13.8" hidden="1" x14ac:dyDescent="0.25">
      <c r="A127" s="494">
        <v>4</v>
      </c>
      <c r="B127" s="494" t="s">
        <v>342</v>
      </c>
      <c r="C127" s="509" t="s">
        <v>353</v>
      </c>
      <c r="D127" s="521" t="s">
        <v>354</v>
      </c>
      <c r="E127" s="145"/>
      <c r="F127" s="145"/>
      <c r="G127" s="369"/>
      <c r="H127" s="349">
        <f t="shared" si="1"/>
        <v>0</v>
      </c>
      <c r="I127" s="522"/>
      <c r="J127" s="522"/>
      <c r="K127" s="517"/>
      <c r="L127" s="518"/>
      <c r="M127" s="520"/>
      <c r="N127" s="508"/>
    </row>
    <row r="128" spans="1:14" ht="13.8" hidden="1" x14ac:dyDescent="0.25">
      <c r="A128" s="494">
        <v>4</v>
      </c>
      <c r="B128" s="494" t="s">
        <v>342</v>
      </c>
      <c r="C128" s="509" t="s">
        <v>355</v>
      </c>
      <c r="D128" s="521" t="s">
        <v>356</v>
      </c>
      <c r="E128" s="145"/>
      <c r="F128" s="145"/>
      <c r="G128" s="369"/>
      <c r="H128" s="349">
        <f t="shared" si="1"/>
        <v>0</v>
      </c>
      <c r="I128" s="522"/>
      <c r="J128" s="522"/>
      <c r="K128" s="517"/>
      <c r="L128" s="518"/>
      <c r="M128" s="520"/>
      <c r="N128" s="508"/>
    </row>
    <row r="129" spans="1:14" ht="13.8" hidden="1" x14ac:dyDescent="0.25">
      <c r="A129" s="494">
        <v>4</v>
      </c>
      <c r="B129" s="494" t="s">
        <v>342</v>
      </c>
      <c r="C129" s="509" t="s">
        <v>357</v>
      </c>
      <c r="D129" s="521" t="s">
        <v>358</v>
      </c>
      <c r="E129" s="145"/>
      <c r="F129" s="145"/>
      <c r="G129" s="369"/>
      <c r="H129" s="349">
        <f t="shared" si="1"/>
        <v>0</v>
      </c>
      <c r="I129" s="522"/>
      <c r="J129" s="522"/>
      <c r="K129" s="517"/>
      <c r="L129" s="518"/>
      <c r="M129" s="520"/>
      <c r="N129" s="508"/>
    </row>
    <row r="130" spans="1:14" ht="13.8" hidden="1" x14ac:dyDescent="0.25">
      <c r="A130" s="494">
        <v>4</v>
      </c>
      <c r="B130" s="494" t="s">
        <v>359</v>
      </c>
      <c r="C130" s="509" t="s">
        <v>360</v>
      </c>
      <c r="D130" s="521" t="s">
        <v>361</v>
      </c>
      <c r="E130" s="145"/>
      <c r="F130" s="145"/>
      <c r="G130" s="369"/>
      <c r="H130" s="349">
        <f t="shared" si="1"/>
        <v>0</v>
      </c>
      <c r="I130" s="522"/>
      <c r="J130" s="522"/>
      <c r="K130" s="517"/>
      <c r="L130" s="518"/>
      <c r="M130" s="520"/>
      <c r="N130" s="508"/>
    </row>
    <row r="131" spans="1:14" ht="13.8" hidden="1" x14ac:dyDescent="0.25">
      <c r="A131" s="494">
        <v>4</v>
      </c>
      <c r="B131" s="494" t="s">
        <v>359</v>
      </c>
      <c r="C131" s="509" t="s">
        <v>362</v>
      </c>
      <c r="D131" s="521" t="s">
        <v>363</v>
      </c>
      <c r="E131" s="145"/>
      <c r="F131" s="145"/>
      <c r="G131" s="369"/>
      <c r="H131" s="349">
        <f t="shared" si="1"/>
        <v>0</v>
      </c>
      <c r="I131" s="522"/>
      <c r="J131" s="522"/>
      <c r="K131" s="517"/>
      <c r="L131" s="518"/>
      <c r="M131" s="520"/>
      <c r="N131" s="508"/>
    </row>
    <row r="132" spans="1:14" ht="13.8" hidden="1" x14ac:dyDescent="0.25">
      <c r="A132" s="494">
        <v>4</v>
      </c>
      <c r="B132" s="494" t="s">
        <v>359</v>
      </c>
      <c r="C132" s="509" t="s">
        <v>364</v>
      </c>
      <c r="D132" s="521" t="s">
        <v>365</v>
      </c>
      <c r="E132" s="145"/>
      <c r="F132" s="145"/>
      <c r="G132" s="369"/>
      <c r="H132" s="349">
        <f t="shared" si="1"/>
        <v>0</v>
      </c>
      <c r="I132" s="522"/>
      <c r="J132" s="522"/>
      <c r="K132" s="517"/>
      <c r="L132" s="518"/>
      <c r="M132" s="520"/>
      <c r="N132" s="508"/>
    </row>
    <row r="133" spans="1:14" ht="13.8" hidden="1" x14ac:dyDescent="0.25">
      <c r="A133" s="494">
        <v>4</v>
      </c>
      <c r="B133" s="494" t="s">
        <v>359</v>
      </c>
      <c r="C133" s="509" t="s">
        <v>366</v>
      </c>
      <c r="D133" s="521" t="s">
        <v>367</v>
      </c>
      <c r="E133" s="145"/>
      <c r="F133" s="145"/>
      <c r="G133" s="369"/>
      <c r="H133" s="349">
        <f t="shared" si="1"/>
        <v>0</v>
      </c>
      <c r="I133" s="522"/>
      <c r="J133" s="522"/>
      <c r="K133" s="517"/>
      <c r="L133" s="518"/>
      <c r="M133" s="520"/>
      <c r="N133" s="508"/>
    </row>
    <row r="134" spans="1:14" ht="13.8" hidden="1" x14ac:dyDescent="0.25">
      <c r="A134" s="494">
        <v>4</v>
      </c>
      <c r="B134" s="494" t="s">
        <v>359</v>
      </c>
      <c r="C134" s="509" t="s">
        <v>368</v>
      </c>
      <c r="D134" s="521" t="s">
        <v>369</v>
      </c>
      <c r="E134" s="145"/>
      <c r="F134" s="145"/>
      <c r="G134" s="369"/>
      <c r="H134" s="349">
        <f t="shared" si="1"/>
        <v>0</v>
      </c>
      <c r="I134" s="522"/>
      <c r="J134" s="522"/>
      <c r="K134" s="517"/>
      <c r="L134" s="518"/>
      <c r="M134" s="520"/>
      <c r="N134" s="508"/>
    </row>
    <row r="135" spans="1:14" ht="13.8" hidden="1" x14ac:dyDescent="0.25">
      <c r="A135" s="494">
        <v>4</v>
      </c>
      <c r="B135" s="494" t="s">
        <v>359</v>
      </c>
      <c r="C135" s="509" t="s">
        <v>370</v>
      </c>
      <c r="D135" s="521" t="s">
        <v>371</v>
      </c>
      <c r="E135" s="145"/>
      <c r="F135" s="145"/>
      <c r="G135" s="369"/>
      <c r="H135" s="349">
        <f t="shared" si="1"/>
        <v>0</v>
      </c>
      <c r="I135" s="522"/>
      <c r="J135" s="522"/>
      <c r="K135" s="517"/>
      <c r="L135" s="518"/>
      <c r="M135" s="520"/>
      <c r="N135" s="508"/>
    </row>
    <row r="136" spans="1:14" ht="13.8" hidden="1" x14ac:dyDescent="0.25">
      <c r="A136" s="494">
        <v>4</v>
      </c>
      <c r="B136" s="494" t="s">
        <v>359</v>
      </c>
      <c r="C136" s="509" t="s">
        <v>372</v>
      </c>
      <c r="D136" s="521" t="s">
        <v>373</v>
      </c>
      <c r="E136" s="145"/>
      <c r="F136" s="145"/>
      <c r="G136" s="369"/>
      <c r="H136" s="349">
        <f t="shared" ref="H136:H199" si="2">+E136+F136+G136</f>
        <v>0</v>
      </c>
      <c r="I136" s="522"/>
      <c r="J136" s="522"/>
      <c r="K136" s="517"/>
      <c r="L136" s="518"/>
      <c r="M136" s="520"/>
      <c r="N136" s="508"/>
    </row>
    <row r="137" spans="1:14" ht="13.8" hidden="1" x14ac:dyDescent="0.25">
      <c r="A137" s="494">
        <v>4</v>
      </c>
      <c r="B137" s="494" t="s">
        <v>359</v>
      </c>
      <c r="C137" s="509" t="s">
        <v>374</v>
      </c>
      <c r="D137" s="521" t="s">
        <v>375</v>
      </c>
      <c r="E137" s="145"/>
      <c r="F137" s="145"/>
      <c r="G137" s="369"/>
      <c r="H137" s="349">
        <f t="shared" si="2"/>
        <v>0</v>
      </c>
      <c r="I137" s="522"/>
      <c r="J137" s="522"/>
      <c r="K137" s="517"/>
      <c r="L137" s="518"/>
      <c r="M137" s="520"/>
      <c r="N137" s="508"/>
    </row>
    <row r="138" spans="1:14" ht="13.8" hidden="1" x14ac:dyDescent="0.25">
      <c r="A138" s="494">
        <v>4</v>
      </c>
      <c r="B138" s="494" t="s">
        <v>376</v>
      </c>
      <c r="C138" s="509" t="s">
        <v>377</v>
      </c>
      <c r="D138" s="521" t="s">
        <v>378</v>
      </c>
      <c r="E138" s="145"/>
      <c r="F138" s="145"/>
      <c r="G138" s="369"/>
      <c r="H138" s="349">
        <f t="shared" si="2"/>
        <v>0</v>
      </c>
      <c r="I138" s="522"/>
      <c r="J138" s="522"/>
      <c r="K138" s="517"/>
      <c r="L138" s="518"/>
      <c r="M138" s="520"/>
      <c r="N138" s="508"/>
    </row>
    <row r="139" spans="1:14" ht="13.8" hidden="1" x14ac:dyDescent="0.25">
      <c r="A139" s="494">
        <v>4</v>
      </c>
      <c r="B139" s="494" t="s">
        <v>376</v>
      </c>
      <c r="C139" s="509" t="s">
        <v>379</v>
      </c>
      <c r="D139" s="521" t="s">
        <v>380</v>
      </c>
      <c r="E139" s="145"/>
      <c r="F139" s="145"/>
      <c r="G139" s="369"/>
      <c r="H139" s="349">
        <f t="shared" si="2"/>
        <v>0</v>
      </c>
      <c r="I139" s="522"/>
      <c r="J139" s="522"/>
      <c r="K139" s="517"/>
      <c r="L139" s="518"/>
      <c r="M139" s="520"/>
      <c r="N139" s="508"/>
    </row>
    <row r="140" spans="1:14" ht="13.8" x14ac:dyDescent="0.25">
      <c r="A140" s="494">
        <v>5</v>
      </c>
      <c r="B140" s="494" t="s">
        <v>381</v>
      </c>
      <c r="C140" s="509" t="s">
        <v>382</v>
      </c>
      <c r="D140" s="521" t="s">
        <v>383</v>
      </c>
      <c r="E140" s="145"/>
      <c r="F140" s="145"/>
      <c r="G140" s="366">
        <v>2500000</v>
      </c>
      <c r="H140" s="349">
        <f t="shared" si="2"/>
        <v>2500000</v>
      </c>
      <c r="I140" s="522"/>
      <c r="J140" s="522"/>
      <c r="K140" s="517" t="s">
        <v>86</v>
      </c>
      <c r="L140" s="518" t="s">
        <v>1520</v>
      </c>
      <c r="M140" s="520"/>
      <c r="N140" s="508"/>
    </row>
    <row r="141" spans="1:14" ht="13.8" hidden="1" x14ac:dyDescent="0.25">
      <c r="A141" s="494">
        <v>5</v>
      </c>
      <c r="B141" s="494" t="s">
        <v>381</v>
      </c>
      <c r="C141" s="509" t="s">
        <v>384</v>
      </c>
      <c r="D141" s="521" t="s">
        <v>385</v>
      </c>
      <c r="E141" s="145"/>
      <c r="F141" s="145"/>
      <c r="G141" s="366"/>
      <c r="H141" s="349">
        <f t="shared" si="2"/>
        <v>0</v>
      </c>
      <c r="I141" s="522"/>
      <c r="J141" s="522"/>
      <c r="K141" s="517"/>
      <c r="L141" s="518"/>
      <c r="M141" s="520"/>
      <c r="N141" s="508"/>
    </row>
    <row r="142" spans="1:14" ht="13.8" hidden="1" x14ac:dyDescent="0.25">
      <c r="A142" s="494">
        <v>5</v>
      </c>
      <c r="B142" s="494" t="s">
        <v>381</v>
      </c>
      <c r="C142" s="509" t="s">
        <v>386</v>
      </c>
      <c r="D142" s="521" t="s">
        <v>387</v>
      </c>
      <c r="E142" s="145"/>
      <c r="F142" s="145"/>
      <c r="G142" s="366"/>
      <c r="H142" s="349">
        <f t="shared" si="2"/>
        <v>0</v>
      </c>
      <c r="I142" s="522"/>
      <c r="J142" s="522"/>
      <c r="K142" s="517"/>
      <c r="L142" s="518"/>
      <c r="M142" s="520"/>
      <c r="N142" s="508"/>
    </row>
    <row r="143" spans="1:14" ht="13.8" x14ac:dyDescent="0.25">
      <c r="A143" s="494">
        <v>5</v>
      </c>
      <c r="B143" s="494" t="s">
        <v>381</v>
      </c>
      <c r="C143" s="509" t="s">
        <v>388</v>
      </c>
      <c r="D143" s="521" t="s">
        <v>389</v>
      </c>
      <c r="E143" s="145"/>
      <c r="F143" s="145"/>
      <c r="G143" s="366">
        <v>500000</v>
      </c>
      <c r="H143" s="349">
        <f t="shared" si="2"/>
        <v>500000</v>
      </c>
      <c r="I143" s="522"/>
      <c r="J143" s="522"/>
      <c r="K143" s="517" t="s">
        <v>86</v>
      </c>
      <c r="L143" s="518" t="s">
        <v>1521</v>
      </c>
      <c r="M143" s="520"/>
      <c r="N143" s="508"/>
    </row>
    <row r="144" spans="1:14" ht="13.8" hidden="1" x14ac:dyDescent="0.25">
      <c r="A144" s="494">
        <v>5</v>
      </c>
      <c r="B144" s="494" t="s">
        <v>381</v>
      </c>
      <c r="C144" s="509" t="s">
        <v>392</v>
      </c>
      <c r="D144" s="521" t="s">
        <v>393</v>
      </c>
      <c r="E144" s="145"/>
      <c r="F144" s="145"/>
      <c r="G144" s="366"/>
      <c r="H144" s="349">
        <f t="shared" si="2"/>
        <v>0</v>
      </c>
      <c r="I144" s="522"/>
      <c r="J144" s="522"/>
      <c r="K144" s="517"/>
      <c r="L144" s="518"/>
      <c r="M144" s="520"/>
      <c r="N144" s="508"/>
    </row>
    <row r="145" spans="1:14" ht="13.8" hidden="1" x14ac:dyDescent="0.25">
      <c r="A145" s="494">
        <v>5</v>
      </c>
      <c r="B145" s="494" t="s">
        <v>381</v>
      </c>
      <c r="C145" s="509" t="s">
        <v>394</v>
      </c>
      <c r="D145" s="521" t="s">
        <v>395</v>
      </c>
      <c r="E145" s="145"/>
      <c r="F145" s="145"/>
      <c r="G145" s="366"/>
      <c r="H145" s="349">
        <f t="shared" si="2"/>
        <v>0</v>
      </c>
      <c r="I145" s="522"/>
      <c r="J145" s="522"/>
      <c r="K145" s="517"/>
      <c r="L145" s="518"/>
      <c r="M145" s="520"/>
      <c r="N145" s="508"/>
    </row>
    <row r="146" spans="1:14" ht="13.8" hidden="1" x14ac:dyDescent="0.25">
      <c r="A146" s="494">
        <v>5</v>
      </c>
      <c r="B146" s="494" t="s">
        <v>381</v>
      </c>
      <c r="C146" s="509" t="s">
        <v>396</v>
      </c>
      <c r="D146" s="521" t="s">
        <v>397</v>
      </c>
      <c r="E146" s="145"/>
      <c r="F146" s="145"/>
      <c r="G146" s="366"/>
      <c r="H146" s="349">
        <f t="shared" si="2"/>
        <v>0</v>
      </c>
      <c r="I146" s="522"/>
      <c r="J146" s="522"/>
      <c r="K146" s="517"/>
      <c r="L146" s="518"/>
      <c r="M146" s="520"/>
      <c r="N146" s="508"/>
    </row>
    <row r="147" spans="1:14" ht="13.8" hidden="1" x14ac:dyDescent="0.25">
      <c r="A147" s="494">
        <v>5</v>
      </c>
      <c r="B147" s="494" t="s">
        <v>381</v>
      </c>
      <c r="C147" s="509" t="s">
        <v>398</v>
      </c>
      <c r="D147" s="521" t="s">
        <v>399</v>
      </c>
      <c r="E147" s="145"/>
      <c r="F147" s="145"/>
      <c r="G147" s="366"/>
      <c r="H147" s="349">
        <f t="shared" si="2"/>
        <v>0</v>
      </c>
      <c r="I147" s="522"/>
      <c r="J147" s="522"/>
      <c r="K147" s="517"/>
      <c r="L147" s="518"/>
      <c r="M147" s="520"/>
      <c r="N147" s="508"/>
    </row>
    <row r="148" spans="1:14" ht="13.8" hidden="1" x14ac:dyDescent="0.25">
      <c r="A148" s="494">
        <v>5</v>
      </c>
      <c r="B148" s="494" t="s">
        <v>400</v>
      </c>
      <c r="C148" s="509" t="s">
        <v>401</v>
      </c>
      <c r="D148" s="521" t="s">
        <v>402</v>
      </c>
      <c r="E148" s="145"/>
      <c r="F148" s="145"/>
      <c r="G148" s="369"/>
      <c r="H148" s="349">
        <f t="shared" si="2"/>
        <v>0</v>
      </c>
      <c r="I148" s="522"/>
      <c r="J148" s="522"/>
      <c r="K148" s="517"/>
      <c r="L148" s="518"/>
      <c r="M148" s="520"/>
      <c r="N148" s="508"/>
    </row>
    <row r="149" spans="1:14" ht="13.8" hidden="1" x14ac:dyDescent="0.25">
      <c r="A149" s="494">
        <v>5</v>
      </c>
      <c r="B149" s="494" t="s">
        <v>400</v>
      </c>
      <c r="C149" s="509" t="s">
        <v>403</v>
      </c>
      <c r="D149" s="521" t="s">
        <v>404</v>
      </c>
      <c r="E149" s="145"/>
      <c r="F149" s="145"/>
      <c r="G149" s="369"/>
      <c r="H149" s="349">
        <f t="shared" si="2"/>
        <v>0</v>
      </c>
      <c r="I149" s="522"/>
      <c r="J149" s="522"/>
      <c r="K149" s="517"/>
      <c r="L149" s="518"/>
      <c r="M149" s="520"/>
      <c r="N149" s="508"/>
    </row>
    <row r="150" spans="1:14" ht="13.8" hidden="1" x14ac:dyDescent="0.25">
      <c r="A150" s="494">
        <v>5</v>
      </c>
      <c r="B150" s="494" t="s">
        <v>400</v>
      </c>
      <c r="C150" s="509" t="s">
        <v>405</v>
      </c>
      <c r="D150" s="521" t="s">
        <v>406</v>
      </c>
      <c r="E150" s="145"/>
      <c r="F150" s="145"/>
      <c r="G150" s="369"/>
      <c r="H150" s="349">
        <f t="shared" si="2"/>
        <v>0</v>
      </c>
      <c r="I150" s="522"/>
      <c r="J150" s="522"/>
      <c r="K150" s="517"/>
      <c r="L150" s="518"/>
      <c r="M150" s="520"/>
      <c r="N150" s="508"/>
    </row>
    <row r="151" spans="1:14" ht="13.8" hidden="1" x14ac:dyDescent="0.25">
      <c r="A151" s="494">
        <v>5</v>
      </c>
      <c r="B151" s="494" t="s">
        <v>400</v>
      </c>
      <c r="C151" s="509" t="s">
        <v>407</v>
      </c>
      <c r="D151" s="521" t="s">
        <v>408</v>
      </c>
      <c r="E151" s="145"/>
      <c r="F151" s="145"/>
      <c r="G151" s="369"/>
      <c r="H151" s="349">
        <f t="shared" si="2"/>
        <v>0</v>
      </c>
      <c r="I151" s="522"/>
      <c r="J151" s="522"/>
      <c r="K151" s="517"/>
      <c r="L151" s="518"/>
      <c r="M151" s="520"/>
      <c r="N151" s="508"/>
    </row>
    <row r="152" spans="1:14" ht="13.8" hidden="1" x14ac:dyDescent="0.25">
      <c r="A152" s="494">
        <v>5</v>
      </c>
      <c r="B152" s="494" t="s">
        <v>400</v>
      </c>
      <c r="C152" s="509" t="s">
        <v>409</v>
      </c>
      <c r="D152" s="521" t="s">
        <v>410</v>
      </c>
      <c r="E152" s="145"/>
      <c r="F152" s="145"/>
      <c r="G152" s="369"/>
      <c r="H152" s="349">
        <f t="shared" si="2"/>
        <v>0</v>
      </c>
      <c r="I152" s="522"/>
      <c r="J152" s="522"/>
      <c r="K152" s="517"/>
      <c r="L152" s="518"/>
      <c r="M152" s="520"/>
      <c r="N152" s="508"/>
    </row>
    <row r="153" spans="1:14" ht="13.8" hidden="1" x14ac:dyDescent="0.25">
      <c r="A153" s="494">
        <v>5</v>
      </c>
      <c r="B153" s="494" t="s">
        <v>400</v>
      </c>
      <c r="C153" s="509" t="s">
        <v>411</v>
      </c>
      <c r="D153" s="521" t="s">
        <v>412</v>
      </c>
      <c r="E153" s="145"/>
      <c r="F153" s="145"/>
      <c r="G153" s="369"/>
      <c r="H153" s="349">
        <f t="shared" si="2"/>
        <v>0</v>
      </c>
      <c r="I153" s="522"/>
      <c r="J153" s="522"/>
      <c r="K153" s="517"/>
      <c r="L153" s="518"/>
      <c r="M153" s="520"/>
      <c r="N153" s="508"/>
    </row>
    <row r="154" spans="1:14" ht="13.8" hidden="1" x14ac:dyDescent="0.25">
      <c r="A154" s="494">
        <v>5</v>
      </c>
      <c r="B154" s="494" t="s">
        <v>400</v>
      </c>
      <c r="C154" s="509" t="s">
        <v>413</v>
      </c>
      <c r="D154" s="521" t="s">
        <v>414</v>
      </c>
      <c r="E154" s="145"/>
      <c r="F154" s="145"/>
      <c r="G154" s="369"/>
      <c r="H154" s="349">
        <f t="shared" si="2"/>
        <v>0</v>
      </c>
      <c r="I154" s="522"/>
      <c r="J154" s="522"/>
      <c r="K154" s="517"/>
      <c r="L154" s="518"/>
      <c r="M154" s="520"/>
      <c r="N154" s="508"/>
    </row>
    <row r="155" spans="1:14" ht="13.8" hidden="1" x14ac:dyDescent="0.25">
      <c r="A155" s="494">
        <v>5</v>
      </c>
      <c r="B155" s="494" t="s">
        <v>400</v>
      </c>
      <c r="C155" s="509" t="s">
        <v>415</v>
      </c>
      <c r="D155" s="521" t="s">
        <v>416</v>
      </c>
      <c r="E155" s="145"/>
      <c r="F155" s="145"/>
      <c r="G155" s="369"/>
      <c r="H155" s="349">
        <f t="shared" si="2"/>
        <v>0</v>
      </c>
      <c r="I155" s="522"/>
      <c r="J155" s="522"/>
      <c r="K155" s="517"/>
      <c r="L155" s="518"/>
      <c r="M155" s="520"/>
      <c r="N155" s="508"/>
    </row>
    <row r="156" spans="1:14" ht="13.8" hidden="1" x14ac:dyDescent="0.25">
      <c r="A156" s="494">
        <v>5</v>
      </c>
      <c r="B156" s="494" t="s">
        <v>419</v>
      </c>
      <c r="C156" s="509" t="s">
        <v>420</v>
      </c>
      <c r="D156" s="521" t="s">
        <v>421</v>
      </c>
      <c r="E156" s="145"/>
      <c r="F156" s="145"/>
      <c r="G156" s="369"/>
      <c r="H156" s="349">
        <f t="shared" si="2"/>
        <v>0</v>
      </c>
      <c r="I156" s="522"/>
      <c r="J156" s="522"/>
      <c r="K156" s="517"/>
      <c r="L156" s="518"/>
      <c r="M156" s="520"/>
      <c r="N156" s="508"/>
    </row>
    <row r="157" spans="1:14" ht="13.8" hidden="1" x14ac:dyDescent="0.25">
      <c r="A157" s="494">
        <v>5</v>
      </c>
      <c r="B157" s="494" t="s">
        <v>419</v>
      </c>
      <c r="C157" s="509" t="s">
        <v>422</v>
      </c>
      <c r="D157" s="521" t="s">
        <v>423</v>
      </c>
      <c r="E157" s="145"/>
      <c r="F157" s="145"/>
      <c r="G157" s="369"/>
      <c r="H157" s="349">
        <f t="shared" si="2"/>
        <v>0</v>
      </c>
      <c r="I157" s="522"/>
      <c r="J157" s="522"/>
      <c r="K157" s="517"/>
      <c r="L157" s="518"/>
      <c r="M157" s="520"/>
      <c r="N157" s="508"/>
    </row>
    <row r="158" spans="1:14" ht="13.8" hidden="1" x14ac:dyDescent="0.25">
      <c r="A158" s="494">
        <v>5</v>
      </c>
      <c r="B158" s="494" t="s">
        <v>419</v>
      </c>
      <c r="C158" s="509" t="s">
        <v>424</v>
      </c>
      <c r="D158" s="521" t="s">
        <v>425</v>
      </c>
      <c r="E158" s="145"/>
      <c r="F158" s="145"/>
      <c r="G158" s="369"/>
      <c r="H158" s="349">
        <f t="shared" si="2"/>
        <v>0</v>
      </c>
      <c r="I158" s="522"/>
      <c r="J158" s="522"/>
      <c r="K158" s="517"/>
      <c r="L158" s="518"/>
      <c r="M158" s="520"/>
      <c r="N158" s="508"/>
    </row>
    <row r="159" spans="1:14" ht="13.8" hidden="1" x14ac:dyDescent="0.25">
      <c r="A159" s="494">
        <v>5</v>
      </c>
      <c r="B159" s="494" t="s">
        <v>426</v>
      </c>
      <c r="C159" s="509" t="s">
        <v>427</v>
      </c>
      <c r="D159" s="521" t="s">
        <v>428</v>
      </c>
      <c r="E159" s="145"/>
      <c r="F159" s="145"/>
      <c r="G159" s="369"/>
      <c r="H159" s="349">
        <f t="shared" si="2"/>
        <v>0</v>
      </c>
      <c r="I159" s="522"/>
      <c r="J159" s="522"/>
      <c r="K159" s="517"/>
      <c r="L159" s="518"/>
      <c r="M159" s="520"/>
      <c r="N159" s="508"/>
    </row>
    <row r="160" spans="1:14" ht="13.8" hidden="1" x14ac:dyDescent="0.25">
      <c r="A160" s="494">
        <v>5</v>
      </c>
      <c r="B160" s="494" t="s">
        <v>426</v>
      </c>
      <c r="C160" s="509" t="s">
        <v>429</v>
      </c>
      <c r="D160" s="521" t="s">
        <v>430</v>
      </c>
      <c r="E160" s="145"/>
      <c r="F160" s="145"/>
      <c r="G160" s="369"/>
      <c r="H160" s="349">
        <f t="shared" si="2"/>
        <v>0</v>
      </c>
      <c r="I160" s="522"/>
      <c r="J160" s="522"/>
      <c r="K160" s="517"/>
      <c r="L160" s="518"/>
      <c r="M160" s="520"/>
      <c r="N160" s="508"/>
    </row>
    <row r="161" spans="1:14" ht="13.8" x14ac:dyDescent="0.25">
      <c r="A161" s="494">
        <v>5</v>
      </c>
      <c r="B161" s="494" t="s">
        <v>426</v>
      </c>
      <c r="C161" s="509" t="s">
        <v>431</v>
      </c>
      <c r="D161" s="521" t="s">
        <v>432</v>
      </c>
      <c r="E161" s="145"/>
      <c r="F161" s="145"/>
      <c r="G161" s="366">
        <v>2935000</v>
      </c>
      <c r="H161" s="349">
        <f t="shared" si="2"/>
        <v>2935000</v>
      </c>
      <c r="I161" s="52"/>
      <c r="J161" s="52"/>
      <c r="K161" s="517" t="s">
        <v>86</v>
      </c>
      <c r="L161" s="518" t="s">
        <v>1522</v>
      </c>
      <c r="M161" s="520"/>
      <c r="N161" s="508"/>
    </row>
    <row r="162" spans="1:14" ht="13.8" hidden="1" x14ac:dyDescent="0.25">
      <c r="A162" s="494">
        <v>5</v>
      </c>
      <c r="B162" s="494" t="s">
        <v>426</v>
      </c>
      <c r="C162" s="509" t="s">
        <v>436</v>
      </c>
      <c r="D162" s="521" t="s">
        <v>437</v>
      </c>
      <c r="E162" s="145"/>
      <c r="F162" s="145"/>
      <c r="G162" s="369"/>
      <c r="H162" s="349">
        <f t="shared" si="2"/>
        <v>0</v>
      </c>
      <c r="I162" s="522"/>
      <c r="J162" s="522"/>
      <c r="K162" s="517"/>
      <c r="L162" s="518"/>
      <c r="M162" s="520"/>
      <c r="N162" s="508"/>
    </row>
    <row r="163" spans="1:14" ht="13.8" hidden="1" x14ac:dyDescent="0.25">
      <c r="A163" s="494">
        <v>6</v>
      </c>
      <c r="B163" s="494" t="s">
        <v>438</v>
      </c>
      <c r="C163" s="509" t="s">
        <v>439</v>
      </c>
      <c r="D163" s="521" t="s">
        <v>440</v>
      </c>
      <c r="E163" s="145"/>
      <c r="F163" s="145"/>
      <c r="G163" s="369"/>
      <c r="H163" s="349">
        <f t="shared" si="2"/>
        <v>0</v>
      </c>
      <c r="I163" s="522"/>
      <c r="J163" s="522"/>
      <c r="K163" s="517"/>
      <c r="L163" s="518"/>
      <c r="M163" s="520"/>
      <c r="N163" s="508"/>
    </row>
    <row r="164" spans="1:14" ht="13.8" hidden="1" x14ac:dyDescent="0.25">
      <c r="A164" s="494">
        <v>6</v>
      </c>
      <c r="B164" s="494" t="s">
        <v>438</v>
      </c>
      <c r="C164" s="509" t="s">
        <v>441</v>
      </c>
      <c r="D164" s="508" t="s">
        <v>442</v>
      </c>
      <c r="E164" s="145"/>
      <c r="F164" s="145"/>
      <c r="G164" s="366"/>
      <c r="H164" s="349">
        <f t="shared" si="2"/>
        <v>0</v>
      </c>
      <c r="I164" s="522"/>
      <c r="J164" s="522"/>
      <c r="K164" s="517"/>
      <c r="L164" s="518"/>
      <c r="M164" s="520"/>
      <c r="N164" s="508"/>
    </row>
    <row r="165" spans="1:14" ht="66" x14ac:dyDescent="0.25">
      <c r="A165" s="494">
        <v>6</v>
      </c>
      <c r="B165" s="494" t="s">
        <v>438</v>
      </c>
      <c r="C165" s="509" t="s">
        <v>443</v>
      </c>
      <c r="D165" s="523" t="s">
        <v>444</v>
      </c>
      <c r="E165" s="145"/>
      <c r="F165" s="145"/>
      <c r="G165" s="366">
        <v>3671424</v>
      </c>
      <c r="H165" s="349">
        <f t="shared" si="2"/>
        <v>3671424</v>
      </c>
      <c r="I165" s="522" t="s">
        <v>1523</v>
      </c>
      <c r="J165" s="522"/>
      <c r="K165" s="517" t="s">
        <v>86</v>
      </c>
      <c r="L165" s="518" t="s">
        <v>1524</v>
      </c>
      <c r="M165" s="520"/>
      <c r="N165" s="508"/>
    </row>
    <row r="166" spans="1:14" ht="66" x14ac:dyDescent="0.25">
      <c r="A166" s="494">
        <v>6</v>
      </c>
      <c r="B166" s="494" t="s">
        <v>438</v>
      </c>
      <c r="C166" s="509" t="s">
        <v>446</v>
      </c>
      <c r="D166" s="523" t="s">
        <v>444</v>
      </c>
      <c r="E166" s="145"/>
      <c r="F166" s="145"/>
      <c r="G166" s="366">
        <v>584622</v>
      </c>
      <c r="H166" s="349">
        <f t="shared" si="2"/>
        <v>584622</v>
      </c>
      <c r="I166" s="522" t="s">
        <v>1525</v>
      </c>
      <c r="J166" s="522"/>
      <c r="K166" s="517" t="s">
        <v>86</v>
      </c>
      <c r="L166" s="518" t="s">
        <v>1524</v>
      </c>
      <c r="M166" s="519"/>
      <c r="N166" s="508"/>
    </row>
    <row r="167" spans="1:14" ht="13.8" hidden="1" x14ac:dyDescent="0.25">
      <c r="A167" s="494">
        <v>6</v>
      </c>
      <c r="B167" s="494" t="s">
        <v>438</v>
      </c>
      <c r="C167" s="509" t="s">
        <v>448</v>
      </c>
      <c r="D167" s="521" t="s">
        <v>449</v>
      </c>
      <c r="E167" s="145"/>
      <c r="F167" s="145"/>
      <c r="G167" s="366"/>
      <c r="H167" s="349">
        <f t="shared" si="2"/>
        <v>0</v>
      </c>
      <c r="I167" s="522"/>
      <c r="J167" s="522"/>
      <c r="K167" s="517"/>
      <c r="L167" s="518"/>
      <c r="M167" s="520"/>
      <c r="N167" s="508"/>
    </row>
    <row r="168" spans="1:14" ht="13.8" hidden="1" x14ac:dyDescent="0.25">
      <c r="C168" s="528" t="s">
        <v>450</v>
      </c>
      <c r="D168" s="529" t="s">
        <v>449</v>
      </c>
      <c r="E168" s="145"/>
      <c r="F168" s="145"/>
      <c r="G168" s="366"/>
      <c r="H168" s="349"/>
      <c r="I168" s="522"/>
      <c r="J168" s="522"/>
      <c r="K168" s="517"/>
      <c r="L168" s="518"/>
      <c r="M168" s="520"/>
      <c r="N168" s="508"/>
    </row>
    <row r="169" spans="1:14" ht="13.8" hidden="1" outlineLevel="1" x14ac:dyDescent="0.25">
      <c r="C169" s="530" t="s">
        <v>451</v>
      </c>
      <c r="D169" s="523" t="s">
        <v>452</v>
      </c>
      <c r="E169" s="145"/>
      <c r="F169" s="145"/>
      <c r="G169" s="366"/>
      <c r="H169" s="349">
        <f t="shared" si="2"/>
        <v>0</v>
      </c>
      <c r="I169" s="522"/>
      <c r="J169" s="522"/>
      <c r="K169" s="517"/>
      <c r="L169" s="518"/>
      <c r="M169" s="520"/>
      <c r="N169" s="508"/>
    </row>
    <row r="170" spans="1:14" ht="13.8" hidden="1" outlineLevel="1" x14ac:dyDescent="0.25">
      <c r="C170" s="530" t="s">
        <v>453</v>
      </c>
      <c r="D170" s="523" t="s">
        <v>454</v>
      </c>
      <c r="E170" s="145"/>
      <c r="F170" s="145"/>
      <c r="G170" s="366"/>
      <c r="H170" s="349">
        <f t="shared" si="2"/>
        <v>0</v>
      </c>
      <c r="I170" s="522"/>
      <c r="J170" s="522"/>
      <c r="K170" s="517"/>
      <c r="L170" s="518"/>
      <c r="M170" s="520"/>
      <c r="N170" s="508"/>
    </row>
    <row r="171" spans="1:14" ht="13.8" hidden="1" outlineLevel="1" x14ac:dyDescent="0.25">
      <c r="C171" s="530" t="s">
        <v>455</v>
      </c>
      <c r="D171" s="523" t="s">
        <v>456</v>
      </c>
      <c r="E171" s="145"/>
      <c r="F171" s="145"/>
      <c r="G171" s="366"/>
      <c r="H171" s="349">
        <f t="shared" si="2"/>
        <v>0</v>
      </c>
      <c r="I171" s="522"/>
      <c r="J171" s="522"/>
      <c r="K171" s="517"/>
      <c r="L171" s="518"/>
      <c r="M171" s="520"/>
      <c r="N171" s="508"/>
    </row>
    <row r="172" spans="1:14" ht="13.8" hidden="1" outlineLevel="1" x14ac:dyDescent="0.25">
      <c r="C172" s="530" t="s">
        <v>457</v>
      </c>
      <c r="D172" s="523" t="s">
        <v>458</v>
      </c>
      <c r="E172" s="145"/>
      <c r="F172" s="145"/>
      <c r="G172" s="366"/>
      <c r="H172" s="349">
        <f t="shared" si="2"/>
        <v>0</v>
      </c>
      <c r="I172" s="522"/>
      <c r="J172" s="522"/>
      <c r="K172" s="517"/>
      <c r="L172" s="518"/>
      <c r="M172" s="520"/>
      <c r="N172" s="508"/>
    </row>
    <row r="173" spans="1:14" ht="13.8" hidden="1" outlineLevel="1" x14ac:dyDescent="0.25">
      <c r="C173" s="530" t="s">
        <v>459</v>
      </c>
      <c r="D173" s="523" t="s">
        <v>460</v>
      </c>
      <c r="E173" s="145"/>
      <c r="F173" s="145"/>
      <c r="G173" s="366"/>
      <c r="H173" s="349">
        <f t="shared" si="2"/>
        <v>0</v>
      </c>
      <c r="I173" s="522"/>
      <c r="J173" s="522"/>
      <c r="K173" s="517"/>
      <c r="L173" s="518"/>
      <c r="M173" s="520"/>
      <c r="N173" s="508"/>
    </row>
    <row r="174" spans="1:14" ht="13.8" hidden="1" outlineLevel="1" x14ac:dyDescent="0.25">
      <c r="C174" s="530" t="s">
        <v>461</v>
      </c>
      <c r="D174" s="523" t="s">
        <v>462</v>
      </c>
      <c r="E174" s="145"/>
      <c r="F174" s="145"/>
      <c r="G174" s="366"/>
      <c r="H174" s="349">
        <f t="shared" si="2"/>
        <v>0</v>
      </c>
      <c r="I174" s="522"/>
      <c r="J174" s="522"/>
      <c r="K174" s="517"/>
      <c r="L174" s="518"/>
      <c r="M174" s="520"/>
      <c r="N174" s="508"/>
    </row>
    <row r="175" spans="1:14" ht="13.8" hidden="1" outlineLevel="1" x14ac:dyDescent="0.25">
      <c r="C175" s="530" t="s">
        <v>463</v>
      </c>
      <c r="D175" s="523" t="s">
        <v>464</v>
      </c>
      <c r="E175" s="145"/>
      <c r="F175" s="145"/>
      <c r="G175" s="366"/>
      <c r="H175" s="349">
        <f t="shared" si="2"/>
        <v>0</v>
      </c>
      <c r="I175" s="522"/>
      <c r="J175" s="522"/>
      <c r="K175" s="517"/>
      <c r="L175" s="518"/>
      <c r="M175" s="520"/>
      <c r="N175" s="508"/>
    </row>
    <row r="176" spans="1:14" ht="13.8" hidden="1" outlineLevel="1" x14ac:dyDescent="0.25">
      <c r="C176" s="530" t="s">
        <v>465</v>
      </c>
      <c r="D176" s="523" t="s">
        <v>466</v>
      </c>
      <c r="E176" s="145"/>
      <c r="F176" s="145"/>
      <c r="G176" s="366"/>
      <c r="H176" s="349">
        <f t="shared" si="2"/>
        <v>0</v>
      </c>
      <c r="I176" s="522"/>
      <c r="J176" s="522"/>
      <c r="K176" s="517"/>
      <c r="L176" s="518"/>
      <c r="M176" s="520"/>
      <c r="N176" s="508"/>
    </row>
    <row r="177" spans="3:14" ht="13.8" hidden="1" outlineLevel="1" x14ac:dyDescent="0.25">
      <c r="C177" s="530" t="s">
        <v>467</v>
      </c>
      <c r="D177" s="523" t="s">
        <v>468</v>
      </c>
      <c r="E177" s="145"/>
      <c r="F177" s="145"/>
      <c r="G177" s="366"/>
      <c r="H177" s="349">
        <f t="shared" si="2"/>
        <v>0</v>
      </c>
      <c r="I177" s="522"/>
      <c r="J177" s="522"/>
      <c r="K177" s="517"/>
      <c r="L177" s="518"/>
      <c r="M177" s="520"/>
      <c r="N177" s="508"/>
    </row>
    <row r="178" spans="3:14" ht="13.8" hidden="1" outlineLevel="1" x14ac:dyDescent="0.25">
      <c r="C178" s="530" t="s">
        <v>469</v>
      </c>
      <c r="D178" s="523" t="s">
        <v>470</v>
      </c>
      <c r="E178" s="145"/>
      <c r="F178" s="145"/>
      <c r="G178" s="366"/>
      <c r="H178" s="349">
        <f t="shared" si="2"/>
        <v>0</v>
      </c>
      <c r="I178" s="522"/>
      <c r="J178" s="522"/>
      <c r="K178" s="517"/>
      <c r="L178" s="518"/>
      <c r="M178" s="520"/>
      <c r="N178" s="508"/>
    </row>
    <row r="179" spans="3:14" ht="13.8" hidden="1" outlineLevel="1" x14ac:dyDescent="0.25">
      <c r="C179" s="530" t="s">
        <v>471</v>
      </c>
      <c r="D179" s="523" t="s">
        <v>472</v>
      </c>
      <c r="E179" s="145"/>
      <c r="F179" s="145"/>
      <c r="G179" s="366"/>
      <c r="H179" s="349">
        <f t="shared" si="2"/>
        <v>0</v>
      </c>
      <c r="I179" s="522"/>
      <c r="J179" s="522"/>
      <c r="K179" s="517"/>
      <c r="L179" s="518"/>
      <c r="M179" s="520"/>
      <c r="N179" s="508"/>
    </row>
    <row r="180" spans="3:14" ht="13.8" hidden="1" outlineLevel="1" x14ac:dyDescent="0.25">
      <c r="C180" s="530" t="s">
        <v>473</v>
      </c>
      <c r="D180" s="523" t="s">
        <v>474</v>
      </c>
      <c r="E180" s="145"/>
      <c r="F180" s="145"/>
      <c r="G180" s="366"/>
      <c r="H180" s="349">
        <f t="shared" si="2"/>
        <v>0</v>
      </c>
      <c r="I180" s="522"/>
      <c r="J180" s="522"/>
      <c r="K180" s="517"/>
      <c r="L180" s="518"/>
      <c r="M180" s="520"/>
      <c r="N180" s="508"/>
    </row>
    <row r="181" spans="3:14" ht="13.8" hidden="1" outlineLevel="1" x14ac:dyDescent="0.25">
      <c r="C181" s="530" t="s">
        <v>475</v>
      </c>
      <c r="D181" s="523" t="s">
        <v>476</v>
      </c>
      <c r="E181" s="145"/>
      <c r="F181" s="145"/>
      <c r="G181" s="366"/>
      <c r="H181" s="349">
        <f t="shared" si="2"/>
        <v>0</v>
      </c>
      <c r="I181" s="522"/>
      <c r="J181" s="522"/>
      <c r="K181" s="517"/>
      <c r="L181" s="518"/>
      <c r="M181" s="520"/>
      <c r="N181" s="508"/>
    </row>
    <row r="182" spans="3:14" ht="13.8" hidden="1" outlineLevel="1" x14ac:dyDescent="0.25">
      <c r="C182" s="530" t="s">
        <v>477</v>
      </c>
      <c r="D182" s="523" t="s">
        <v>478</v>
      </c>
      <c r="E182" s="145"/>
      <c r="F182" s="145"/>
      <c r="G182" s="366"/>
      <c r="H182" s="349">
        <f t="shared" si="2"/>
        <v>0</v>
      </c>
      <c r="I182" s="522"/>
      <c r="J182" s="522"/>
      <c r="K182" s="517"/>
      <c r="L182" s="518"/>
      <c r="M182" s="520"/>
      <c r="N182" s="508"/>
    </row>
    <row r="183" spans="3:14" ht="13.8" hidden="1" outlineLevel="1" x14ac:dyDescent="0.25">
      <c r="C183" s="530" t="s">
        <v>479</v>
      </c>
      <c r="D183" s="523" t="s">
        <v>480</v>
      </c>
      <c r="E183" s="145"/>
      <c r="F183" s="145"/>
      <c r="G183" s="366"/>
      <c r="H183" s="349">
        <f t="shared" si="2"/>
        <v>0</v>
      </c>
      <c r="I183" s="522"/>
      <c r="J183" s="522"/>
      <c r="K183" s="517"/>
      <c r="L183" s="518"/>
      <c r="M183" s="520"/>
      <c r="N183" s="508"/>
    </row>
    <row r="184" spans="3:14" ht="13.8" hidden="1" outlineLevel="1" x14ac:dyDescent="0.25">
      <c r="C184" s="530" t="s">
        <v>481</v>
      </c>
      <c r="D184" s="523" t="s">
        <v>482</v>
      </c>
      <c r="E184" s="145"/>
      <c r="F184" s="145"/>
      <c r="G184" s="366"/>
      <c r="H184" s="349">
        <f t="shared" si="2"/>
        <v>0</v>
      </c>
      <c r="I184" s="522"/>
      <c r="J184" s="522"/>
      <c r="K184" s="517"/>
      <c r="L184" s="518"/>
      <c r="M184" s="520"/>
      <c r="N184" s="508"/>
    </row>
    <row r="185" spans="3:14" ht="13.8" hidden="1" outlineLevel="1" x14ac:dyDescent="0.25">
      <c r="C185" s="530" t="s">
        <v>483</v>
      </c>
      <c r="D185" s="523" t="s">
        <v>484</v>
      </c>
      <c r="E185" s="145"/>
      <c r="F185" s="145"/>
      <c r="G185" s="366"/>
      <c r="H185" s="349">
        <f t="shared" si="2"/>
        <v>0</v>
      </c>
      <c r="I185" s="522"/>
      <c r="J185" s="522"/>
      <c r="K185" s="517"/>
      <c r="L185" s="518"/>
      <c r="M185" s="520"/>
      <c r="N185" s="508"/>
    </row>
    <row r="186" spans="3:14" ht="13.8" hidden="1" outlineLevel="1" x14ac:dyDescent="0.25">
      <c r="C186" s="530" t="s">
        <v>485</v>
      </c>
      <c r="D186" s="523" t="s">
        <v>486</v>
      </c>
      <c r="E186" s="145"/>
      <c r="F186" s="145"/>
      <c r="G186" s="366"/>
      <c r="H186" s="349">
        <f t="shared" si="2"/>
        <v>0</v>
      </c>
      <c r="I186" s="522"/>
      <c r="J186" s="522"/>
      <c r="K186" s="517"/>
      <c r="L186" s="518"/>
      <c r="M186" s="520"/>
      <c r="N186" s="508"/>
    </row>
    <row r="187" spans="3:14" ht="13.8" hidden="1" outlineLevel="1" x14ac:dyDescent="0.25">
      <c r="C187" s="530" t="s">
        <v>487</v>
      </c>
      <c r="D187" s="523" t="s">
        <v>488</v>
      </c>
      <c r="E187" s="145"/>
      <c r="F187" s="145"/>
      <c r="G187" s="366"/>
      <c r="H187" s="349">
        <f t="shared" si="2"/>
        <v>0</v>
      </c>
      <c r="I187" s="522"/>
      <c r="J187" s="522"/>
      <c r="K187" s="517"/>
      <c r="L187" s="518"/>
      <c r="M187" s="520"/>
      <c r="N187" s="508"/>
    </row>
    <row r="188" spans="3:14" ht="13.8" hidden="1" outlineLevel="1" x14ac:dyDescent="0.25">
      <c r="C188" s="530" t="s">
        <v>489</v>
      </c>
      <c r="D188" s="523" t="s">
        <v>490</v>
      </c>
      <c r="E188" s="145"/>
      <c r="F188" s="145"/>
      <c r="G188" s="366"/>
      <c r="H188" s="349">
        <f t="shared" si="2"/>
        <v>0</v>
      </c>
      <c r="I188" s="522"/>
      <c r="J188" s="522"/>
      <c r="K188" s="517"/>
      <c r="L188" s="518"/>
      <c r="M188" s="520"/>
      <c r="N188" s="508"/>
    </row>
    <row r="189" spans="3:14" ht="13.8" hidden="1" outlineLevel="1" x14ac:dyDescent="0.25">
      <c r="C189" s="530" t="s">
        <v>491</v>
      </c>
      <c r="D189" s="523" t="s">
        <v>492</v>
      </c>
      <c r="E189" s="145"/>
      <c r="F189" s="145"/>
      <c r="G189" s="366"/>
      <c r="H189" s="349">
        <f t="shared" si="2"/>
        <v>0</v>
      </c>
      <c r="I189" s="522"/>
      <c r="J189" s="522"/>
      <c r="K189" s="517"/>
      <c r="L189" s="518"/>
      <c r="M189" s="520"/>
      <c r="N189" s="508"/>
    </row>
    <row r="190" spans="3:14" ht="13.8" hidden="1" outlineLevel="1" x14ac:dyDescent="0.25">
      <c r="C190" s="530" t="s">
        <v>493</v>
      </c>
      <c r="D190" s="523" t="s">
        <v>494</v>
      </c>
      <c r="E190" s="145"/>
      <c r="F190" s="145"/>
      <c r="G190" s="366"/>
      <c r="H190" s="349">
        <f t="shared" si="2"/>
        <v>0</v>
      </c>
      <c r="I190" s="522"/>
      <c r="J190" s="522"/>
      <c r="K190" s="517"/>
      <c r="L190" s="518"/>
      <c r="M190" s="520"/>
      <c r="N190" s="508"/>
    </row>
    <row r="191" spans="3:14" ht="13.8" hidden="1" outlineLevel="1" x14ac:dyDescent="0.25">
      <c r="C191" s="530" t="s">
        <v>495</v>
      </c>
      <c r="D191" s="523" t="s">
        <v>496</v>
      </c>
      <c r="E191" s="145"/>
      <c r="F191" s="145"/>
      <c r="G191" s="366"/>
      <c r="H191" s="349">
        <f t="shared" si="2"/>
        <v>0</v>
      </c>
      <c r="I191" s="522"/>
      <c r="J191" s="522"/>
      <c r="K191" s="517"/>
      <c r="L191" s="518"/>
      <c r="M191" s="520"/>
      <c r="N191" s="508"/>
    </row>
    <row r="192" spans="3:14" ht="13.8" hidden="1" outlineLevel="1" x14ac:dyDescent="0.25">
      <c r="C192" s="530" t="s">
        <v>497</v>
      </c>
      <c r="D192" s="523" t="s">
        <v>498</v>
      </c>
      <c r="E192" s="145"/>
      <c r="F192" s="145"/>
      <c r="G192" s="366"/>
      <c r="H192" s="349">
        <f t="shared" si="2"/>
        <v>0</v>
      </c>
      <c r="I192" s="522"/>
      <c r="J192" s="522"/>
      <c r="K192" s="517"/>
      <c r="L192" s="518"/>
      <c r="M192" s="520"/>
      <c r="N192" s="508"/>
    </row>
    <row r="193" spans="3:14" ht="13.8" hidden="1" outlineLevel="1" x14ac:dyDescent="0.25">
      <c r="C193" s="530" t="s">
        <v>499</v>
      </c>
      <c r="D193" s="523" t="s">
        <v>500</v>
      </c>
      <c r="E193" s="145"/>
      <c r="F193" s="145"/>
      <c r="G193" s="366"/>
      <c r="H193" s="349">
        <f t="shared" si="2"/>
        <v>0</v>
      </c>
      <c r="I193" s="522"/>
      <c r="J193" s="522"/>
      <c r="K193" s="517"/>
      <c r="L193" s="518"/>
      <c r="M193" s="520"/>
      <c r="N193" s="508"/>
    </row>
    <row r="194" spans="3:14" ht="13.8" hidden="1" outlineLevel="1" x14ac:dyDescent="0.25">
      <c r="C194" s="530" t="s">
        <v>501</v>
      </c>
      <c r="D194" s="523" t="s">
        <v>502</v>
      </c>
      <c r="E194" s="145"/>
      <c r="F194" s="145"/>
      <c r="G194" s="366"/>
      <c r="H194" s="349">
        <f t="shared" si="2"/>
        <v>0</v>
      </c>
      <c r="I194" s="522"/>
      <c r="J194" s="522"/>
      <c r="K194" s="517"/>
      <c r="L194" s="518"/>
      <c r="M194" s="520"/>
      <c r="N194" s="508"/>
    </row>
    <row r="195" spans="3:14" ht="13.8" hidden="1" outlineLevel="1" x14ac:dyDescent="0.25">
      <c r="C195" s="530" t="s">
        <v>503</v>
      </c>
      <c r="D195" s="523" t="s">
        <v>504</v>
      </c>
      <c r="E195" s="145"/>
      <c r="F195" s="145"/>
      <c r="G195" s="366"/>
      <c r="H195" s="349">
        <f t="shared" si="2"/>
        <v>0</v>
      </c>
      <c r="I195" s="522"/>
      <c r="J195" s="522"/>
      <c r="K195" s="517"/>
      <c r="L195" s="518"/>
      <c r="M195" s="520"/>
      <c r="N195" s="508"/>
    </row>
    <row r="196" spans="3:14" ht="13.8" hidden="1" outlineLevel="1" x14ac:dyDescent="0.25">
      <c r="C196" s="530" t="s">
        <v>505</v>
      </c>
      <c r="D196" s="523" t="s">
        <v>506</v>
      </c>
      <c r="E196" s="145"/>
      <c r="F196" s="145"/>
      <c r="G196" s="366"/>
      <c r="H196" s="349">
        <f t="shared" si="2"/>
        <v>0</v>
      </c>
      <c r="I196" s="522"/>
      <c r="J196" s="522"/>
      <c r="K196" s="517"/>
      <c r="L196" s="518"/>
      <c r="M196" s="520"/>
      <c r="N196" s="508"/>
    </row>
    <row r="197" spans="3:14" ht="13.8" hidden="1" outlineLevel="1" x14ac:dyDescent="0.25">
      <c r="C197" s="530" t="s">
        <v>507</v>
      </c>
      <c r="D197" s="523" t="s">
        <v>508</v>
      </c>
      <c r="E197" s="145"/>
      <c r="F197" s="145"/>
      <c r="G197" s="366"/>
      <c r="H197" s="349">
        <f t="shared" si="2"/>
        <v>0</v>
      </c>
      <c r="I197" s="522"/>
      <c r="J197" s="522"/>
      <c r="K197" s="517"/>
      <c r="L197" s="518"/>
      <c r="M197" s="520"/>
      <c r="N197" s="508"/>
    </row>
    <row r="198" spans="3:14" ht="13.8" hidden="1" outlineLevel="1" x14ac:dyDescent="0.25">
      <c r="C198" s="530" t="s">
        <v>509</v>
      </c>
      <c r="D198" s="523" t="s">
        <v>510</v>
      </c>
      <c r="E198" s="145"/>
      <c r="F198" s="145"/>
      <c r="G198" s="366"/>
      <c r="H198" s="349">
        <f t="shared" si="2"/>
        <v>0</v>
      </c>
      <c r="I198" s="522"/>
      <c r="J198" s="522"/>
      <c r="K198" s="517"/>
      <c r="L198" s="518"/>
      <c r="M198" s="520"/>
      <c r="N198" s="508"/>
    </row>
    <row r="199" spans="3:14" ht="13.8" hidden="1" outlineLevel="1" x14ac:dyDescent="0.25">
      <c r="C199" s="530" t="s">
        <v>511</v>
      </c>
      <c r="D199" s="523" t="s">
        <v>512</v>
      </c>
      <c r="E199" s="145"/>
      <c r="F199" s="145"/>
      <c r="G199" s="366"/>
      <c r="H199" s="349">
        <f t="shared" si="2"/>
        <v>0</v>
      </c>
      <c r="I199" s="522"/>
      <c r="J199" s="522"/>
      <c r="K199" s="517"/>
      <c r="L199" s="518"/>
      <c r="M199" s="520"/>
      <c r="N199" s="508"/>
    </row>
    <row r="200" spans="3:14" ht="13.8" hidden="1" outlineLevel="1" x14ac:dyDescent="0.25">
      <c r="C200" s="530" t="s">
        <v>513</v>
      </c>
      <c r="D200" s="523" t="s">
        <v>514</v>
      </c>
      <c r="E200" s="145"/>
      <c r="F200" s="145"/>
      <c r="G200" s="366"/>
      <c r="H200" s="349">
        <f t="shared" ref="H200:H263" si="3">+E200+F200+G200</f>
        <v>0</v>
      </c>
      <c r="I200" s="522"/>
      <c r="J200" s="522"/>
      <c r="K200" s="517"/>
      <c r="L200" s="518"/>
      <c r="M200" s="520"/>
      <c r="N200" s="508"/>
    </row>
    <row r="201" spans="3:14" ht="13.8" hidden="1" outlineLevel="1" x14ac:dyDescent="0.25">
      <c r="C201" s="530" t="s">
        <v>515</v>
      </c>
      <c r="D201" s="523" t="s">
        <v>516</v>
      </c>
      <c r="E201" s="145"/>
      <c r="F201" s="145"/>
      <c r="G201" s="366"/>
      <c r="H201" s="349">
        <f t="shared" si="3"/>
        <v>0</v>
      </c>
      <c r="I201" s="522"/>
      <c r="J201" s="522"/>
      <c r="K201" s="517"/>
      <c r="L201" s="518"/>
      <c r="M201" s="520"/>
      <c r="N201" s="508"/>
    </row>
    <row r="202" spans="3:14" ht="13.8" hidden="1" outlineLevel="1" x14ac:dyDescent="0.25">
      <c r="C202" s="530" t="s">
        <v>517</v>
      </c>
      <c r="D202" s="523" t="s">
        <v>518</v>
      </c>
      <c r="E202" s="145"/>
      <c r="F202" s="145"/>
      <c r="G202" s="366"/>
      <c r="H202" s="349">
        <f t="shared" si="3"/>
        <v>0</v>
      </c>
      <c r="I202" s="522"/>
      <c r="J202" s="522"/>
      <c r="K202" s="517"/>
      <c r="L202" s="518"/>
      <c r="M202" s="520"/>
      <c r="N202" s="508"/>
    </row>
    <row r="203" spans="3:14" ht="13.8" hidden="1" outlineLevel="1" x14ac:dyDescent="0.25">
      <c r="C203" s="530" t="s">
        <v>519</v>
      </c>
      <c r="D203" s="523" t="s">
        <v>520</v>
      </c>
      <c r="E203" s="145"/>
      <c r="F203" s="145"/>
      <c r="G203" s="366"/>
      <c r="H203" s="349">
        <f t="shared" si="3"/>
        <v>0</v>
      </c>
      <c r="I203" s="522"/>
      <c r="J203" s="522"/>
      <c r="K203" s="517"/>
      <c r="L203" s="518"/>
      <c r="M203" s="520"/>
      <c r="N203" s="508"/>
    </row>
    <row r="204" spans="3:14" ht="13.8" hidden="1" outlineLevel="1" x14ac:dyDescent="0.25">
      <c r="C204" s="530" t="s">
        <v>521</v>
      </c>
      <c r="D204" s="523" t="s">
        <v>522</v>
      </c>
      <c r="E204" s="145"/>
      <c r="F204" s="145"/>
      <c r="G204" s="366"/>
      <c r="H204" s="349">
        <f t="shared" si="3"/>
        <v>0</v>
      </c>
      <c r="I204" s="522"/>
      <c r="J204" s="522"/>
      <c r="K204" s="517"/>
      <c r="L204" s="518"/>
      <c r="M204" s="520"/>
      <c r="N204" s="508"/>
    </row>
    <row r="205" spans="3:14" ht="13.8" hidden="1" outlineLevel="1" x14ac:dyDescent="0.25">
      <c r="C205" s="530" t="s">
        <v>523</v>
      </c>
      <c r="D205" s="523" t="s">
        <v>524</v>
      </c>
      <c r="E205" s="145"/>
      <c r="F205" s="145"/>
      <c r="G205" s="366"/>
      <c r="H205" s="349">
        <f t="shared" si="3"/>
        <v>0</v>
      </c>
      <c r="I205" s="522"/>
      <c r="J205" s="522"/>
      <c r="K205" s="517"/>
      <c r="L205" s="518"/>
      <c r="M205" s="520"/>
      <c r="N205" s="508"/>
    </row>
    <row r="206" spans="3:14" ht="13.8" hidden="1" outlineLevel="1" x14ac:dyDescent="0.25">
      <c r="C206" s="530" t="s">
        <v>525</v>
      </c>
      <c r="D206" s="523" t="s">
        <v>526</v>
      </c>
      <c r="E206" s="145"/>
      <c r="F206" s="145"/>
      <c r="G206" s="366"/>
      <c r="H206" s="349">
        <f t="shared" si="3"/>
        <v>0</v>
      </c>
      <c r="I206" s="522"/>
      <c r="J206" s="522"/>
      <c r="K206" s="517"/>
      <c r="L206" s="518"/>
      <c r="M206" s="520"/>
      <c r="N206" s="508"/>
    </row>
    <row r="207" spans="3:14" ht="13.8" hidden="1" outlineLevel="1" x14ac:dyDescent="0.25">
      <c r="C207" s="530" t="s">
        <v>527</v>
      </c>
      <c r="D207" s="523" t="s">
        <v>528</v>
      </c>
      <c r="E207" s="145"/>
      <c r="F207" s="145"/>
      <c r="G207" s="366"/>
      <c r="H207" s="349">
        <f t="shared" si="3"/>
        <v>0</v>
      </c>
      <c r="I207" s="522"/>
      <c r="J207" s="522"/>
      <c r="K207" s="517"/>
      <c r="L207" s="518"/>
      <c r="M207" s="520"/>
      <c r="N207" s="508"/>
    </row>
    <row r="208" spans="3:14" ht="13.8" hidden="1" outlineLevel="1" x14ac:dyDescent="0.25">
      <c r="C208" s="530" t="s">
        <v>529</v>
      </c>
      <c r="D208" s="523" t="s">
        <v>530</v>
      </c>
      <c r="E208" s="145"/>
      <c r="F208" s="145"/>
      <c r="G208" s="366"/>
      <c r="H208" s="349">
        <f t="shared" si="3"/>
        <v>0</v>
      </c>
      <c r="I208" s="522"/>
      <c r="J208" s="522"/>
      <c r="K208" s="517"/>
      <c r="L208" s="518"/>
      <c r="M208" s="520"/>
      <c r="N208" s="508"/>
    </row>
    <row r="209" spans="3:14" ht="13.8" hidden="1" outlineLevel="1" x14ac:dyDescent="0.25">
      <c r="C209" s="530" t="s">
        <v>531</v>
      </c>
      <c r="D209" s="523" t="s">
        <v>532</v>
      </c>
      <c r="E209" s="145"/>
      <c r="F209" s="145"/>
      <c r="G209" s="366"/>
      <c r="H209" s="349">
        <f t="shared" si="3"/>
        <v>0</v>
      </c>
      <c r="I209" s="522"/>
      <c r="J209" s="522"/>
      <c r="K209" s="517"/>
      <c r="L209" s="518"/>
      <c r="M209" s="520"/>
      <c r="N209" s="508"/>
    </row>
    <row r="210" spans="3:14" ht="13.8" hidden="1" outlineLevel="1" x14ac:dyDescent="0.25">
      <c r="C210" s="530" t="s">
        <v>533</v>
      </c>
      <c r="D210" s="523" t="s">
        <v>534</v>
      </c>
      <c r="E210" s="145"/>
      <c r="F210" s="145"/>
      <c r="G210" s="366"/>
      <c r="H210" s="349">
        <f t="shared" si="3"/>
        <v>0</v>
      </c>
      <c r="I210" s="522"/>
      <c r="J210" s="522"/>
      <c r="K210" s="517"/>
      <c r="L210" s="518"/>
      <c r="M210" s="520"/>
      <c r="N210" s="508"/>
    </row>
    <row r="211" spans="3:14" ht="13.8" hidden="1" outlineLevel="1" x14ac:dyDescent="0.25">
      <c r="C211" s="530" t="s">
        <v>535</v>
      </c>
      <c r="D211" s="523" t="s">
        <v>536</v>
      </c>
      <c r="E211" s="145"/>
      <c r="F211" s="145"/>
      <c r="G211" s="366"/>
      <c r="H211" s="349">
        <f t="shared" si="3"/>
        <v>0</v>
      </c>
      <c r="I211" s="522"/>
      <c r="J211" s="522"/>
      <c r="K211" s="517"/>
      <c r="L211" s="518"/>
      <c r="M211" s="520"/>
      <c r="N211" s="508"/>
    </row>
    <row r="212" spans="3:14" ht="13.8" hidden="1" outlineLevel="1" x14ac:dyDescent="0.25">
      <c r="C212" s="530" t="s">
        <v>537</v>
      </c>
      <c r="D212" s="523" t="s">
        <v>538</v>
      </c>
      <c r="E212" s="145"/>
      <c r="F212" s="145"/>
      <c r="G212" s="366"/>
      <c r="H212" s="349">
        <f t="shared" si="3"/>
        <v>0</v>
      </c>
      <c r="I212" s="522"/>
      <c r="J212" s="522"/>
      <c r="K212" s="517"/>
      <c r="L212" s="518"/>
      <c r="M212" s="520"/>
      <c r="N212" s="508"/>
    </row>
    <row r="213" spans="3:14" ht="13.8" hidden="1" outlineLevel="1" x14ac:dyDescent="0.25">
      <c r="C213" s="530" t="s">
        <v>539</v>
      </c>
      <c r="D213" s="523" t="s">
        <v>540</v>
      </c>
      <c r="E213" s="145"/>
      <c r="F213" s="145"/>
      <c r="G213" s="366"/>
      <c r="H213" s="349">
        <f t="shared" si="3"/>
        <v>0</v>
      </c>
      <c r="I213" s="522"/>
      <c r="J213" s="522"/>
      <c r="K213" s="517"/>
      <c r="L213" s="518"/>
      <c r="M213" s="520"/>
      <c r="N213" s="508"/>
    </row>
    <row r="214" spans="3:14" ht="13.8" hidden="1" outlineLevel="1" x14ac:dyDescent="0.25">
      <c r="C214" s="530" t="s">
        <v>541</v>
      </c>
      <c r="D214" s="523" t="s">
        <v>542</v>
      </c>
      <c r="E214" s="145"/>
      <c r="F214" s="145"/>
      <c r="G214" s="366"/>
      <c r="H214" s="349">
        <f t="shared" si="3"/>
        <v>0</v>
      </c>
      <c r="I214" s="522"/>
      <c r="J214" s="522"/>
      <c r="K214" s="517"/>
      <c r="L214" s="518"/>
      <c r="M214" s="520"/>
      <c r="N214" s="508"/>
    </row>
    <row r="215" spans="3:14" ht="13.8" hidden="1" outlineLevel="1" x14ac:dyDescent="0.25">
      <c r="C215" s="530" t="s">
        <v>543</v>
      </c>
      <c r="D215" s="523" t="s">
        <v>544</v>
      </c>
      <c r="E215" s="145"/>
      <c r="F215" s="145"/>
      <c r="G215" s="366"/>
      <c r="H215" s="349">
        <f t="shared" si="3"/>
        <v>0</v>
      </c>
      <c r="I215" s="522"/>
      <c r="J215" s="522"/>
      <c r="K215" s="517"/>
      <c r="L215" s="518"/>
      <c r="M215" s="520"/>
      <c r="N215" s="508"/>
    </row>
    <row r="216" spans="3:14" ht="13.8" hidden="1" outlineLevel="1" x14ac:dyDescent="0.25">
      <c r="C216" s="530" t="s">
        <v>545</v>
      </c>
      <c r="D216" s="523" t="s">
        <v>546</v>
      </c>
      <c r="E216" s="145"/>
      <c r="F216" s="145"/>
      <c r="G216" s="366"/>
      <c r="H216" s="349">
        <f t="shared" si="3"/>
        <v>0</v>
      </c>
      <c r="I216" s="522"/>
      <c r="J216" s="522"/>
      <c r="K216" s="517"/>
      <c r="L216" s="518"/>
      <c r="M216" s="520"/>
      <c r="N216" s="508"/>
    </row>
    <row r="217" spans="3:14" ht="13.8" hidden="1" outlineLevel="1" x14ac:dyDescent="0.25">
      <c r="C217" s="530" t="s">
        <v>547</v>
      </c>
      <c r="D217" s="523" t="s">
        <v>548</v>
      </c>
      <c r="E217" s="145"/>
      <c r="F217" s="145"/>
      <c r="G217" s="366"/>
      <c r="H217" s="349">
        <f t="shared" si="3"/>
        <v>0</v>
      </c>
      <c r="I217" s="522"/>
      <c r="J217" s="522"/>
      <c r="K217" s="517"/>
      <c r="L217" s="518"/>
      <c r="M217" s="520"/>
      <c r="N217" s="508"/>
    </row>
    <row r="218" spans="3:14" ht="13.8" hidden="1" outlineLevel="1" x14ac:dyDescent="0.25">
      <c r="C218" s="530" t="s">
        <v>549</v>
      </c>
      <c r="D218" s="523" t="s">
        <v>550</v>
      </c>
      <c r="E218" s="145"/>
      <c r="F218" s="145"/>
      <c r="G218" s="366"/>
      <c r="H218" s="349">
        <f t="shared" si="3"/>
        <v>0</v>
      </c>
      <c r="I218" s="522"/>
      <c r="J218" s="522"/>
      <c r="K218" s="517"/>
      <c r="L218" s="518"/>
      <c r="M218" s="520"/>
      <c r="N218" s="508"/>
    </row>
    <row r="219" spans="3:14" ht="13.8" hidden="1" outlineLevel="1" x14ac:dyDescent="0.25">
      <c r="C219" s="530" t="s">
        <v>551</v>
      </c>
      <c r="D219" s="523" t="s">
        <v>552</v>
      </c>
      <c r="E219" s="145"/>
      <c r="F219" s="145"/>
      <c r="G219" s="366"/>
      <c r="H219" s="349">
        <f t="shared" si="3"/>
        <v>0</v>
      </c>
      <c r="I219" s="522"/>
      <c r="J219" s="522"/>
      <c r="K219" s="517"/>
      <c r="L219" s="518"/>
      <c r="M219" s="520"/>
      <c r="N219" s="508"/>
    </row>
    <row r="220" spans="3:14" ht="13.8" hidden="1" outlineLevel="1" x14ac:dyDescent="0.25">
      <c r="C220" s="530" t="s">
        <v>553</v>
      </c>
      <c r="D220" s="523" t="s">
        <v>554</v>
      </c>
      <c r="E220" s="145"/>
      <c r="F220" s="145"/>
      <c r="G220" s="366"/>
      <c r="H220" s="349">
        <f t="shared" si="3"/>
        <v>0</v>
      </c>
      <c r="I220" s="522"/>
      <c r="J220" s="522"/>
      <c r="K220" s="517"/>
      <c r="L220" s="518"/>
      <c r="M220" s="520"/>
      <c r="N220" s="508"/>
    </row>
    <row r="221" spans="3:14" ht="13.8" hidden="1" outlineLevel="1" x14ac:dyDescent="0.25">
      <c r="C221" s="530" t="s">
        <v>555</v>
      </c>
      <c r="D221" s="523" t="s">
        <v>556</v>
      </c>
      <c r="E221" s="145"/>
      <c r="F221" s="145"/>
      <c r="G221" s="366"/>
      <c r="H221" s="349">
        <f t="shared" si="3"/>
        <v>0</v>
      </c>
      <c r="I221" s="522"/>
      <c r="J221" s="522"/>
      <c r="K221" s="517"/>
      <c r="L221" s="518"/>
      <c r="M221" s="520"/>
      <c r="N221" s="508"/>
    </row>
    <row r="222" spans="3:14" ht="13.8" hidden="1" outlineLevel="1" x14ac:dyDescent="0.25">
      <c r="C222" s="530" t="s">
        <v>557</v>
      </c>
      <c r="D222" s="523" t="s">
        <v>558</v>
      </c>
      <c r="E222" s="145"/>
      <c r="F222" s="145"/>
      <c r="G222" s="366"/>
      <c r="H222" s="349">
        <f t="shared" si="3"/>
        <v>0</v>
      </c>
      <c r="I222" s="522"/>
      <c r="J222" s="522"/>
      <c r="K222" s="517"/>
      <c r="L222" s="518"/>
      <c r="M222" s="520"/>
      <c r="N222" s="508"/>
    </row>
    <row r="223" spans="3:14" ht="13.8" hidden="1" outlineLevel="1" x14ac:dyDescent="0.25">
      <c r="C223" s="530" t="s">
        <v>559</v>
      </c>
      <c r="D223" s="523" t="s">
        <v>560</v>
      </c>
      <c r="E223" s="145"/>
      <c r="F223" s="145"/>
      <c r="G223" s="366"/>
      <c r="H223" s="349">
        <f t="shared" si="3"/>
        <v>0</v>
      </c>
      <c r="I223" s="522"/>
      <c r="J223" s="522"/>
      <c r="K223" s="517"/>
      <c r="L223" s="518"/>
      <c r="M223" s="520"/>
      <c r="N223" s="508"/>
    </row>
    <row r="224" spans="3:14" ht="13.8" hidden="1" outlineLevel="1" x14ac:dyDescent="0.25">
      <c r="C224" s="530" t="s">
        <v>561</v>
      </c>
      <c r="D224" s="523" t="s">
        <v>562</v>
      </c>
      <c r="E224" s="145"/>
      <c r="F224" s="145"/>
      <c r="G224" s="366"/>
      <c r="H224" s="349">
        <f t="shared" si="3"/>
        <v>0</v>
      </c>
      <c r="I224" s="522"/>
      <c r="J224" s="522"/>
      <c r="K224" s="517"/>
      <c r="L224" s="518"/>
      <c r="M224" s="520"/>
      <c r="N224" s="508"/>
    </row>
    <row r="225" spans="3:14" ht="13.8" hidden="1" outlineLevel="1" x14ac:dyDescent="0.25">
      <c r="C225" s="530" t="s">
        <v>563</v>
      </c>
      <c r="D225" s="523" t="s">
        <v>564</v>
      </c>
      <c r="E225" s="145"/>
      <c r="F225" s="145"/>
      <c r="G225" s="366"/>
      <c r="H225" s="349">
        <f t="shared" si="3"/>
        <v>0</v>
      </c>
      <c r="I225" s="522"/>
      <c r="J225" s="522"/>
      <c r="K225" s="517"/>
      <c r="L225" s="518"/>
      <c r="M225" s="520"/>
      <c r="N225" s="508"/>
    </row>
    <row r="226" spans="3:14" ht="13.8" hidden="1" outlineLevel="1" x14ac:dyDescent="0.25">
      <c r="C226" s="530" t="s">
        <v>565</v>
      </c>
      <c r="D226" s="523" t="s">
        <v>566</v>
      </c>
      <c r="E226" s="145"/>
      <c r="F226" s="145"/>
      <c r="G226" s="366"/>
      <c r="H226" s="349">
        <f t="shared" si="3"/>
        <v>0</v>
      </c>
      <c r="I226" s="522"/>
      <c r="J226" s="522"/>
      <c r="K226" s="517"/>
      <c r="L226" s="518"/>
      <c r="M226" s="520"/>
      <c r="N226" s="508"/>
    </row>
    <row r="227" spans="3:14" ht="13.8" hidden="1" outlineLevel="1" x14ac:dyDescent="0.25">
      <c r="C227" s="530" t="s">
        <v>567</v>
      </c>
      <c r="D227" s="523" t="s">
        <v>568</v>
      </c>
      <c r="E227" s="145"/>
      <c r="F227" s="145"/>
      <c r="G227" s="366"/>
      <c r="H227" s="349">
        <f t="shared" si="3"/>
        <v>0</v>
      </c>
      <c r="I227" s="522"/>
      <c r="J227" s="522"/>
      <c r="K227" s="517"/>
      <c r="L227" s="518"/>
      <c r="M227" s="520"/>
      <c r="N227" s="508"/>
    </row>
    <row r="228" spans="3:14" ht="13.8" hidden="1" outlineLevel="1" x14ac:dyDescent="0.25">
      <c r="C228" s="530" t="s">
        <v>569</v>
      </c>
      <c r="D228" s="523" t="s">
        <v>570</v>
      </c>
      <c r="E228" s="145"/>
      <c r="F228" s="145"/>
      <c r="G228" s="366"/>
      <c r="H228" s="349">
        <f t="shared" si="3"/>
        <v>0</v>
      </c>
      <c r="I228" s="522"/>
      <c r="J228" s="522"/>
      <c r="K228" s="517"/>
      <c r="L228" s="518"/>
      <c r="M228" s="520"/>
      <c r="N228" s="508"/>
    </row>
    <row r="229" spans="3:14" ht="13.8" hidden="1" outlineLevel="1" x14ac:dyDescent="0.25">
      <c r="C229" s="530" t="s">
        <v>571</v>
      </c>
      <c r="D229" s="523" t="s">
        <v>572</v>
      </c>
      <c r="E229" s="145"/>
      <c r="F229" s="145"/>
      <c r="G229" s="366"/>
      <c r="H229" s="349">
        <f t="shared" si="3"/>
        <v>0</v>
      </c>
      <c r="I229" s="522"/>
      <c r="J229" s="522"/>
      <c r="K229" s="517"/>
      <c r="L229" s="518"/>
      <c r="M229" s="520"/>
      <c r="N229" s="508"/>
    </row>
    <row r="230" spans="3:14" ht="13.8" hidden="1" outlineLevel="1" x14ac:dyDescent="0.25">
      <c r="C230" s="530" t="s">
        <v>573</v>
      </c>
      <c r="D230" s="523" t="s">
        <v>574</v>
      </c>
      <c r="E230" s="145"/>
      <c r="F230" s="145"/>
      <c r="G230" s="366"/>
      <c r="H230" s="349">
        <f t="shared" si="3"/>
        <v>0</v>
      </c>
      <c r="I230" s="522"/>
      <c r="J230" s="522"/>
      <c r="K230" s="517"/>
      <c r="L230" s="518"/>
      <c r="M230" s="520"/>
      <c r="N230" s="508"/>
    </row>
    <row r="231" spans="3:14" ht="13.8" hidden="1" outlineLevel="1" x14ac:dyDescent="0.25">
      <c r="C231" s="530" t="s">
        <v>575</v>
      </c>
      <c r="D231" s="523" t="s">
        <v>576</v>
      </c>
      <c r="E231" s="145"/>
      <c r="F231" s="145"/>
      <c r="G231" s="366"/>
      <c r="H231" s="349">
        <f t="shared" si="3"/>
        <v>0</v>
      </c>
      <c r="I231" s="522"/>
      <c r="J231" s="522"/>
      <c r="K231" s="517"/>
      <c r="L231" s="518"/>
      <c r="M231" s="520"/>
      <c r="N231" s="508"/>
    </row>
    <row r="232" spans="3:14" ht="13.8" hidden="1" outlineLevel="1" x14ac:dyDescent="0.25">
      <c r="C232" s="530" t="s">
        <v>577</v>
      </c>
      <c r="D232" s="523" t="s">
        <v>578</v>
      </c>
      <c r="E232" s="145"/>
      <c r="F232" s="145"/>
      <c r="G232" s="366"/>
      <c r="H232" s="349">
        <f t="shared" si="3"/>
        <v>0</v>
      </c>
      <c r="I232" s="522"/>
      <c r="J232" s="522"/>
      <c r="K232" s="517"/>
      <c r="L232" s="518"/>
      <c r="M232" s="520"/>
      <c r="N232" s="508"/>
    </row>
    <row r="233" spans="3:14" ht="26.4" hidden="1" outlineLevel="1" x14ac:dyDescent="0.25">
      <c r="C233" s="530" t="s">
        <v>579</v>
      </c>
      <c r="D233" s="523" t="s">
        <v>580</v>
      </c>
      <c r="E233" s="145"/>
      <c r="F233" s="145"/>
      <c r="G233" s="366"/>
      <c r="H233" s="349">
        <f t="shared" si="3"/>
        <v>0</v>
      </c>
      <c r="I233" s="522"/>
      <c r="J233" s="522"/>
      <c r="K233" s="517"/>
      <c r="L233" s="518"/>
      <c r="M233" s="520"/>
      <c r="N233" s="508"/>
    </row>
    <row r="234" spans="3:14" ht="26.4" hidden="1" outlineLevel="1" x14ac:dyDescent="0.25">
      <c r="C234" s="530" t="s">
        <v>581</v>
      </c>
      <c r="D234" s="523" t="s">
        <v>582</v>
      </c>
      <c r="E234" s="145"/>
      <c r="F234" s="145"/>
      <c r="G234" s="366"/>
      <c r="H234" s="349">
        <f t="shared" si="3"/>
        <v>0</v>
      </c>
      <c r="I234" s="522"/>
      <c r="J234" s="522"/>
      <c r="K234" s="517"/>
      <c r="L234" s="518"/>
      <c r="M234" s="520"/>
      <c r="N234" s="508"/>
    </row>
    <row r="235" spans="3:14" ht="13.8" hidden="1" outlineLevel="1" x14ac:dyDescent="0.25">
      <c r="C235" s="530" t="s">
        <v>583</v>
      </c>
      <c r="D235" s="523" t="s">
        <v>584</v>
      </c>
      <c r="E235" s="145"/>
      <c r="F235" s="145"/>
      <c r="G235" s="366"/>
      <c r="H235" s="349">
        <f t="shared" si="3"/>
        <v>0</v>
      </c>
      <c r="I235" s="522"/>
      <c r="J235" s="522"/>
      <c r="K235" s="517"/>
      <c r="L235" s="518"/>
      <c r="M235" s="520"/>
      <c r="N235" s="508"/>
    </row>
    <row r="236" spans="3:14" ht="13.8" hidden="1" outlineLevel="1" x14ac:dyDescent="0.25">
      <c r="C236" s="530" t="s">
        <v>585</v>
      </c>
      <c r="D236" s="523" t="s">
        <v>586</v>
      </c>
      <c r="E236" s="145"/>
      <c r="F236" s="145"/>
      <c r="G236" s="366"/>
      <c r="H236" s="349">
        <f t="shared" si="3"/>
        <v>0</v>
      </c>
      <c r="I236" s="522"/>
      <c r="J236" s="522"/>
      <c r="K236" s="517"/>
      <c r="L236" s="518"/>
      <c r="M236" s="520"/>
      <c r="N236" s="508"/>
    </row>
    <row r="237" spans="3:14" ht="13.8" hidden="1" outlineLevel="1" x14ac:dyDescent="0.25">
      <c r="C237" s="530" t="s">
        <v>587</v>
      </c>
      <c r="D237" s="523" t="s">
        <v>588</v>
      </c>
      <c r="E237" s="145"/>
      <c r="F237" s="145"/>
      <c r="G237" s="366"/>
      <c r="H237" s="349">
        <f t="shared" si="3"/>
        <v>0</v>
      </c>
      <c r="I237" s="522"/>
      <c r="J237" s="522"/>
      <c r="K237" s="517"/>
      <c r="L237" s="518"/>
      <c r="M237" s="520"/>
      <c r="N237" s="508"/>
    </row>
    <row r="238" spans="3:14" ht="13.8" hidden="1" outlineLevel="1" x14ac:dyDescent="0.25">
      <c r="C238" s="530" t="s">
        <v>589</v>
      </c>
      <c r="D238" s="523" t="s">
        <v>590</v>
      </c>
      <c r="E238" s="145"/>
      <c r="F238" s="145"/>
      <c r="G238" s="366"/>
      <c r="H238" s="349">
        <f t="shared" si="3"/>
        <v>0</v>
      </c>
      <c r="I238" s="522"/>
      <c r="J238" s="522"/>
      <c r="K238" s="517"/>
      <c r="L238" s="518"/>
      <c r="M238" s="520"/>
      <c r="N238" s="508"/>
    </row>
    <row r="239" spans="3:14" ht="13.8" hidden="1" outlineLevel="1" x14ac:dyDescent="0.25">
      <c r="C239" s="530" t="s">
        <v>591</v>
      </c>
      <c r="D239" s="523" t="s">
        <v>592</v>
      </c>
      <c r="E239" s="145"/>
      <c r="F239" s="145"/>
      <c r="G239" s="366"/>
      <c r="H239" s="349">
        <f t="shared" si="3"/>
        <v>0</v>
      </c>
      <c r="I239" s="522"/>
      <c r="J239" s="522"/>
      <c r="K239" s="517"/>
      <c r="L239" s="518"/>
      <c r="M239" s="520"/>
      <c r="N239" s="508"/>
    </row>
    <row r="240" spans="3:14" ht="13.8" hidden="1" outlineLevel="1" x14ac:dyDescent="0.25">
      <c r="C240" s="530" t="s">
        <v>593</v>
      </c>
      <c r="D240" s="523" t="s">
        <v>594</v>
      </c>
      <c r="E240" s="145"/>
      <c r="F240" s="145"/>
      <c r="G240" s="366"/>
      <c r="H240" s="349">
        <f t="shared" si="3"/>
        <v>0</v>
      </c>
      <c r="I240" s="522"/>
      <c r="J240" s="522"/>
      <c r="K240" s="517"/>
      <c r="L240" s="518"/>
      <c r="M240" s="520"/>
      <c r="N240" s="508"/>
    </row>
    <row r="241" spans="1:14" ht="13.8" hidden="1" outlineLevel="1" x14ac:dyDescent="0.25">
      <c r="C241" s="530" t="s">
        <v>595</v>
      </c>
      <c r="D241" s="523" t="s">
        <v>596</v>
      </c>
      <c r="E241" s="145"/>
      <c r="F241" s="145"/>
      <c r="G241" s="366"/>
      <c r="H241" s="349">
        <f t="shared" si="3"/>
        <v>0</v>
      </c>
      <c r="I241" s="522"/>
      <c r="J241" s="522"/>
      <c r="K241" s="517"/>
      <c r="L241" s="518"/>
      <c r="M241" s="520"/>
      <c r="N241" s="508"/>
    </row>
    <row r="242" spans="1:14" ht="13.8" hidden="1" outlineLevel="1" x14ac:dyDescent="0.25">
      <c r="C242" s="530" t="s">
        <v>597</v>
      </c>
      <c r="D242" s="523" t="s">
        <v>598</v>
      </c>
      <c r="E242" s="145"/>
      <c r="F242" s="145"/>
      <c r="G242" s="366"/>
      <c r="H242" s="349">
        <f t="shared" si="3"/>
        <v>0</v>
      </c>
      <c r="I242" s="522"/>
      <c r="J242" s="522"/>
      <c r="K242" s="517"/>
      <c r="L242" s="518"/>
      <c r="M242" s="520"/>
      <c r="N242" s="508"/>
    </row>
    <row r="243" spans="1:14" ht="13.8" hidden="1" outlineLevel="1" x14ac:dyDescent="0.25">
      <c r="C243" s="530" t="s">
        <v>599</v>
      </c>
      <c r="D243" s="523" t="s">
        <v>600</v>
      </c>
      <c r="E243" s="145"/>
      <c r="F243" s="145"/>
      <c r="G243" s="366"/>
      <c r="H243" s="349">
        <f t="shared" si="3"/>
        <v>0</v>
      </c>
      <c r="I243" s="522"/>
      <c r="J243" s="522"/>
      <c r="K243" s="517"/>
      <c r="L243" s="518"/>
      <c r="M243" s="520"/>
      <c r="N243" s="508"/>
    </row>
    <row r="244" spans="1:14" ht="13.8" hidden="1" outlineLevel="1" x14ac:dyDescent="0.25">
      <c r="C244" s="530" t="s">
        <v>601</v>
      </c>
      <c r="D244" s="523" t="s">
        <v>602</v>
      </c>
      <c r="E244" s="145"/>
      <c r="F244" s="145"/>
      <c r="G244" s="366"/>
      <c r="H244" s="349">
        <f t="shared" si="3"/>
        <v>0</v>
      </c>
      <c r="I244" s="522"/>
      <c r="J244" s="522"/>
      <c r="K244" s="517"/>
      <c r="L244" s="518"/>
      <c r="M244" s="520"/>
      <c r="N244" s="508"/>
    </row>
    <row r="245" spans="1:14" ht="13.8" hidden="1" outlineLevel="1" x14ac:dyDescent="0.25">
      <c r="C245" s="530" t="s">
        <v>603</v>
      </c>
      <c r="D245" s="523" t="s">
        <v>604</v>
      </c>
      <c r="E245" s="145"/>
      <c r="F245" s="145"/>
      <c r="G245" s="366"/>
      <c r="H245" s="349">
        <f t="shared" si="3"/>
        <v>0</v>
      </c>
      <c r="I245" s="522"/>
      <c r="J245" s="522"/>
      <c r="K245" s="517"/>
      <c r="L245" s="518"/>
      <c r="M245" s="520"/>
      <c r="N245" s="508"/>
    </row>
    <row r="246" spans="1:14" ht="13.8" hidden="1" outlineLevel="1" x14ac:dyDescent="0.25">
      <c r="C246" s="530" t="s">
        <v>605</v>
      </c>
      <c r="D246" s="523" t="s">
        <v>606</v>
      </c>
      <c r="E246" s="145"/>
      <c r="F246" s="145"/>
      <c r="G246" s="366"/>
      <c r="H246" s="349">
        <f t="shared" si="3"/>
        <v>0</v>
      </c>
      <c r="I246" s="522"/>
      <c r="J246" s="522"/>
      <c r="K246" s="517"/>
      <c r="L246" s="518"/>
      <c r="M246" s="520"/>
      <c r="N246" s="508"/>
    </row>
    <row r="247" spans="1:14" ht="13.8" hidden="1" outlineLevel="1" x14ac:dyDescent="0.25">
      <c r="C247" s="530" t="s">
        <v>607</v>
      </c>
      <c r="D247" s="523" t="s">
        <v>608</v>
      </c>
      <c r="E247" s="145"/>
      <c r="F247" s="145"/>
      <c r="G247" s="366"/>
      <c r="H247" s="349">
        <f t="shared" si="3"/>
        <v>0</v>
      </c>
      <c r="I247" s="522"/>
      <c r="J247" s="522"/>
      <c r="K247" s="517"/>
      <c r="L247" s="518"/>
      <c r="M247" s="520"/>
      <c r="N247" s="508"/>
    </row>
    <row r="248" spans="1:14" ht="13.8" hidden="1" outlineLevel="1" x14ac:dyDescent="0.25">
      <c r="C248" s="530" t="s">
        <v>609</v>
      </c>
      <c r="D248" s="523" t="s">
        <v>610</v>
      </c>
      <c r="E248" s="145"/>
      <c r="F248" s="145"/>
      <c r="G248" s="366"/>
      <c r="H248" s="349">
        <f t="shared" si="3"/>
        <v>0</v>
      </c>
      <c r="I248" s="522"/>
      <c r="J248" s="522"/>
      <c r="K248" s="517"/>
      <c r="L248" s="518"/>
      <c r="M248" s="520"/>
      <c r="N248" s="508"/>
    </row>
    <row r="249" spans="1:14" ht="13.8" hidden="1" outlineLevel="1" x14ac:dyDescent="0.25">
      <c r="C249" s="530" t="s">
        <v>611</v>
      </c>
      <c r="D249" s="523" t="s">
        <v>612</v>
      </c>
      <c r="E249" s="145"/>
      <c r="F249" s="145"/>
      <c r="G249" s="366"/>
      <c r="H249" s="349">
        <f t="shared" si="3"/>
        <v>0</v>
      </c>
      <c r="I249" s="522"/>
      <c r="J249" s="522"/>
      <c r="K249" s="517"/>
      <c r="L249" s="518"/>
      <c r="M249" s="520"/>
      <c r="N249" s="508"/>
    </row>
    <row r="250" spans="1:14" ht="13.8" hidden="1" outlineLevel="1" x14ac:dyDescent="0.25">
      <c r="C250" s="530" t="s">
        <v>613</v>
      </c>
      <c r="D250" s="523" t="s">
        <v>614</v>
      </c>
      <c r="E250" s="145"/>
      <c r="F250" s="145"/>
      <c r="G250" s="366"/>
      <c r="H250" s="349">
        <f t="shared" si="3"/>
        <v>0</v>
      </c>
      <c r="I250" s="522"/>
      <c r="J250" s="522"/>
      <c r="K250" s="517"/>
      <c r="L250" s="518"/>
      <c r="M250" s="520"/>
      <c r="N250" s="508"/>
    </row>
    <row r="251" spans="1:14" ht="26.4" hidden="1" collapsed="1" x14ac:dyDescent="0.25">
      <c r="A251" s="494">
        <v>6</v>
      </c>
      <c r="B251" s="494" t="s">
        <v>438</v>
      </c>
      <c r="C251" s="509" t="s">
        <v>615</v>
      </c>
      <c r="D251" s="531" t="s">
        <v>616</v>
      </c>
      <c r="E251" s="155"/>
      <c r="F251" s="155"/>
      <c r="G251" s="369"/>
      <c r="H251" s="349">
        <f t="shared" si="3"/>
        <v>0</v>
      </c>
      <c r="I251" s="522"/>
      <c r="J251" s="522"/>
      <c r="K251" s="517"/>
      <c r="L251" s="518"/>
      <c r="M251" s="520"/>
      <c r="N251" s="508"/>
    </row>
    <row r="252" spans="1:14" ht="13.8" hidden="1" x14ac:dyDescent="0.25">
      <c r="A252" s="494">
        <v>6</v>
      </c>
      <c r="B252" s="494" t="s">
        <v>438</v>
      </c>
      <c r="C252" s="509" t="s">
        <v>618</v>
      </c>
      <c r="D252" s="521" t="s">
        <v>619</v>
      </c>
      <c r="E252" s="145"/>
      <c r="F252" s="145"/>
      <c r="G252" s="369"/>
      <c r="H252" s="349">
        <f t="shared" si="3"/>
        <v>0</v>
      </c>
      <c r="I252" s="522"/>
      <c r="J252" s="522"/>
      <c r="K252" s="517"/>
      <c r="L252" s="518"/>
      <c r="M252" s="520"/>
      <c r="N252" s="508"/>
    </row>
    <row r="253" spans="1:14" ht="13.8" hidden="1" x14ac:dyDescent="0.25">
      <c r="A253" s="494">
        <v>6</v>
      </c>
      <c r="B253" s="494" t="s">
        <v>438</v>
      </c>
      <c r="C253" s="509" t="s">
        <v>620</v>
      </c>
      <c r="D253" s="521" t="s">
        <v>621</v>
      </c>
      <c r="E253" s="145"/>
      <c r="F253" s="145"/>
      <c r="G253" s="369"/>
      <c r="H253" s="349">
        <f t="shared" si="3"/>
        <v>0</v>
      </c>
      <c r="I253" s="522"/>
      <c r="J253" s="522"/>
      <c r="K253" s="517"/>
      <c r="L253" s="518"/>
      <c r="M253" s="520"/>
      <c r="N253" s="508"/>
    </row>
    <row r="254" spans="1:14" ht="13.8" hidden="1" x14ac:dyDescent="0.25">
      <c r="A254" s="494">
        <v>6</v>
      </c>
      <c r="B254" s="494" t="s">
        <v>438</v>
      </c>
      <c r="C254" s="509" t="s">
        <v>622</v>
      </c>
      <c r="D254" s="521" t="s">
        <v>623</v>
      </c>
      <c r="E254" s="145"/>
      <c r="F254" s="145"/>
      <c r="G254" s="369"/>
      <c r="H254" s="349">
        <f t="shared" si="3"/>
        <v>0</v>
      </c>
      <c r="I254" s="522"/>
      <c r="J254" s="522"/>
      <c r="K254" s="517"/>
      <c r="L254" s="518"/>
      <c r="M254" s="520"/>
      <c r="N254" s="508"/>
    </row>
    <row r="255" spans="1:14" ht="13.8" hidden="1" x14ac:dyDescent="0.25">
      <c r="A255" s="494">
        <v>6</v>
      </c>
      <c r="B255" s="494" t="s">
        <v>438</v>
      </c>
      <c r="C255" s="509" t="s">
        <v>624</v>
      </c>
      <c r="D255" s="521" t="s">
        <v>625</v>
      </c>
      <c r="E255" s="145"/>
      <c r="F255" s="145"/>
      <c r="G255" s="369"/>
      <c r="H255" s="349">
        <f t="shared" si="3"/>
        <v>0</v>
      </c>
      <c r="I255" s="522"/>
      <c r="J255" s="522"/>
      <c r="K255" s="517"/>
      <c r="L255" s="518"/>
      <c r="M255" s="520"/>
      <c r="N255" s="508"/>
    </row>
    <row r="256" spans="1:14" ht="13.8" hidden="1" x14ac:dyDescent="0.25">
      <c r="A256" s="494">
        <v>6</v>
      </c>
      <c r="B256" s="494" t="s">
        <v>626</v>
      </c>
      <c r="C256" s="509" t="s">
        <v>627</v>
      </c>
      <c r="D256" s="521" t="s">
        <v>628</v>
      </c>
      <c r="E256" s="145"/>
      <c r="F256" s="145"/>
      <c r="G256" s="369"/>
      <c r="H256" s="349">
        <f t="shared" si="3"/>
        <v>0</v>
      </c>
      <c r="I256" s="522"/>
      <c r="J256" s="522"/>
      <c r="K256" s="517"/>
      <c r="L256" s="518"/>
      <c r="M256" s="520"/>
      <c r="N256" s="508"/>
    </row>
    <row r="257" spans="1:14" ht="13.8" hidden="1" x14ac:dyDescent="0.25">
      <c r="A257" s="494">
        <v>6</v>
      </c>
      <c r="B257" s="494" t="s">
        <v>626</v>
      </c>
      <c r="C257" s="509" t="s">
        <v>629</v>
      </c>
      <c r="D257" s="521" t="s">
        <v>630</v>
      </c>
      <c r="E257" s="145"/>
      <c r="F257" s="145"/>
      <c r="G257" s="366"/>
      <c r="H257" s="349">
        <f t="shared" si="3"/>
        <v>0</v>
      </c>
      <c r="I257" s="332"/>
      <c r="J257" s="332"/>
      <c r="K257" s="532"/>
      <c r="L257" s="533"/>
      <c r="M257" s="520"/>
      <c r="N257" s="508"/>
    </row>
    <row r="258" spans="1:14" ht="13.8" hidden="1" x14ac:dyDescent="0.25">
      <c r="A258" s="494">
        <v>6</v>
      </c>
      <c r="B258" s="494" t="s">
        <v>626</v>
      </c>
      <c r="C258" s="509" t="s">
        <v>632</v>
      </c>
      <c r="D258" s="521" t="s">
        <v>633</v>
      </c>
      <c r="E258" s="145"/>
      <c r="F258" s="145"/>
      <c r="G258" s="366"/>
      <c r="H258" s="349">
        <f t="shared" si="3"/>
        <v>0</v>
      </c>
      <c r="I258" s="522"/>
      <c r="J258" s="522"/>
      <c r="K258" s="517"/>
      <c r="L258" s="518"/>
      <c r="M258" s="520"/>
      <c r="N258" s="508"/>
    </row>
    <row r="259" spans="1:14" ht="79.2" x14ac:dyDescent="0.25">
      <c r="A259" s="494">
        <v>6</v>
      </c>
      <c r="B259" s="494" t="s">
        <v>626</v>
      </c>
      <c r="C259" s="509" t="s">
        <v>634</v>
      </c>
      <c r="D259" s="523" t="s">
        <v>635</v>
      </c>
      <c r="E259" s="145"/>
      <c r="F259" s="51">
        <v>160000000</v>
      </c>
      <c r="G259" s="366"/>
      <c r="H259" s="349">
        <f t="shared" si="3"/>
        <v>160000000</v>
      </c>
      <c r="I259" s="522" t="s">
        <v>1526</v>
      </c>
      <c r="J259" s="522"/>
      <c r="K259" s="517" t="s">
        <v>86</v>
      </c>
      <c r="L259" s="518" t="s">
        <v>1527</v>
      </c>
      <c r="M259" s="520"/>
      <c r="N259" s="508"/>
    </row>
    <row r="260" spans="1:14" ht="13.8" hidden="1" x14ac:dyDescent="0.25">
      <c r="A260" s="494">
        <v>6</v>
      </c>
      <c r="B260" s="494" t="s">
        <v>637</v>
      </c>
      <c r="C260" s="509" t="s">
        <v>638</v>
      </c>
      <c r="D260" s="521" t="s">
        <v>639</v>
      </c>
      <c r="E260" s="145"/>
      <c r="F260" s="145"/>
      <c r="G260" s="366"/>
      <c r="H260" s="349">
        <f t="shared" si="3"/>
        <v>0</v>
      </c>
      <c r="I260" s="522"/>
      <c r="J260" s="522"/>
      <c r="K260" s="517"/>
      <c r="L260" s="518"/>
      <c r="M260" s="520"/>
      <c r="N260" s="508"/>
    </row>
    <row r="261" spans="1:14" ht="13.8" hidden="1" x14ac:dyDescent="0.25">
      <c r="A261" s="494">
        <v>6</v>
      </c>
      <c r="B261" s="494" t="s">
        <v>637</v>
      </c>
      <c r="C261" s="509"/>
      <c r="D261" s="521" t="s">
        <v>640</v>
      </c>
      <c r="E261" s="145"/>
      <c r="F261" s="145"/>
      <c r="G261" s="366"/>
      <c r="H261" s="349">
        <f t="shared" si="3"/>
        <v>0</v>
      </c>
      <c r="I261" s="522"/>
      <c r="J261" s="522"/>
      <c r="K261" s="517"/>
      <c r="L261" s="518"/>
      <c r="M261" s="520"/>
      <c r="N261" s="508"/>
    </row>
    <row r="262" spans="1:14" ht="13.8" hidden="1" x14ac:dyDescent="0.25">
      <c r="A262" s="494">
        <v>6</v>
      </c>
      <c r="B262" s="494" t="s">
        <v>637</v>
      </c>
      <c r="C262" s="509" t="s">
        <v>641</v>
      </c>
      <c r="D262" s="521" t="s">
        <v>642</v>
      </c>
      <c r="E262" s="145"/>
      <c r="F262" s="145"/>
      <c r="G262" s="366"/>
      <c r="H262" s="349">
        <f t="shared" si="3"/>
        <v>0</v>
      </c>
      <c r="I262" s="522"/>
      <c r="J262" s="522"/>
      <c r="K262" s="517"/>
      <c r="L262" s="518"/>
      <c r="M262" s="520"/>
      <c r="N262" s="508"/>
    </row>
    <row r="263" spans="1:14" ht="13.8" hidden="1" x14ac:dyDescent="0.25">
      <c r="A263" s="494">
        <v>6</v>
      </c>
      <c r="B263" s="494" t="s">
        <v>637</v>
      </c>
      <c r="C263" s="509" t="s">
        <v>643</v>
      </c>
      <c r="D263" s="521" t="s">
        <v>644</v>
      </c>
      <c r="E263" s="145"/>
      <c r="F263" s="145"/>
      <c r="G263" s="366"/>
      <c r="H263" s="349">
        <f t="shared" si="3"/>
        <v>0</v>
      </c>
      <c r="I263" s="522"/>
      <c r="J263" s="522"/>
      <c r="K263" s="517"/>
      <c r="L263" s="518"/>
      <c r="M263" s="520"/>
      <c r="N263" s="508"/>
    </row>
    <row r="264" spans="1:14" ht="13.8" hidden="1" x14ac:dyDescent="0.25">
      <c r="A264" s="494">
        <v>6</v>
      </c>
      <c r="B264" s="494" t="s">
        <v>637</v>
      </c>
      <c r="C264" s="509" t="s">
        <v>645</v>
      </c>
      <c r="D264" s="521" t="s">
        <v>646</v>
      </c>
      <c r="E264" s="145"/>
      <c r="F264" s="145"/>
      <c r="G264" s="366"/>
      <c r="H264" s="349">
        <f t="shared" ref="H264:H313" si="4">+E264+F264+G264</f>
        <v>0</v>
      </c>
      <c r="I264" s="522"/>
      <c r="J264" s="522"/>
      <c r="K264" s="517"/>
      <c r="L264" s="518"/>
      <c r="M264" s="520"/>
      <c r="N264" s="508"/>
    </row>
    <row r="265" spans="1:14" ht="34.5" customHeight="1" x14ac:dyDescent="0.25">
      <c r="A265" s="494">
        <v>6</v>
      </c>
      <c r="B265" s="494" t="s">
        <v>637</v>
      </c>
      <c r="C265" s="509" t="s">
        <v>647</v>
      </c>
      <c r="D265" s="521" t="s">
        <v>648</v>
      </c>
      <c r="E265" s="145"/>
      <c r="F265" s="145"/>
      <c r="G265" s="366">
        <v>2000000</v>
      </c>
      <c r="H265" s="349">
        <f t="shared" si="4"/>
        <v>2000000</v>
      </c>
      <c r="I265" s="522" t="s">
        <v>1528</v>
      </c>
      <c r="J265" s="522"/>
      <c r="K265" s="149" t="s">
        <v>86</v>
      </c>
      <c r="L265" s="150" t="s">
        <v>1529</v>
      </c>
      <c r="M265" s="158"/>
      <c r="N265" s="508"/>
    </row>
    <row r="266" spans="1:14" ht="13.8" hidden="1" x14ac:dyDescent="0.25">
      <c r="A266" s="494">
        <v>6</v>
      </c>
      <c r="B266" s="494" t="s">
        <v>650</v>
      </c>
      <c r="C266" s="528" t="s">
        <v>651</v>
      </c>
      <c r="D266" s="534" t="s">
        <v>652</v>
      </c>
      <c r="E266" s="527"/>
      <c r="F266" s="527"/>
      <c r="G266" s="369"/>
      <c r="H266" s="349"/>
      <c r="I266" s="522"/>
      <c r="J266" s="522"/>
      <c r="K266" s="517"/>
      <c r="L266" s="518"/>
      <c r="M266" s="520"/>
      <c r="N266" s="508"/>
    </row>
    <row r="267" spans="1:14" ht="13.8" hidden="1" outlineLevel="1" x14ac:dyDescent="0.25">
      <c r="C267" s="530" t="s">
        <v>653</v>
      </c>
      <c r="D267" s="521" t="s">
        <v>654</v>
      </c>
      <c r="E267" s="527"/>
      <c r="F267" s="527"/>
      <c r="G267" s="369"/>
      <c r="H267" s="349">
        <f t="shared" si="4"/>
        <v>0</v>
      </c>
      <c r="I267" s="522"/>
      <c r="J267" s="522"/>
      <c r="K267" s="517"/>
      <c r="L267" s="518"/>
      <c r="M267" s="520"/>
      <c r="N267" s="508"/>
    </row>
    <row r="268" spans="1:14" ht="13.8" hidden="1" outlineLevel="1" x14ac:dyDescent="0.25">
      <c r="C268" s="530" t="s">
        <v>655</v>
      </c>
      <c r="D268" s="521" t="s">
        <v>656</v>
      </c>
      <c r="E268" s="527"/>
      <c r="F268" s="527"/>
      <c r="G268" s="369"/>
      <c r="H268" s="349">
        <f t="shared" si="4"/>
        <v>0</v>
      </c>
      <c r="I268" s="522"/>
      <c r="J268" s="522"/>
      <c r="K268" s="517"/>
      <c r="L268" s="518"/>
      <c r="M268" s="520"/>
      <c r="N268" s="508"/>
    </row>
    <row r="269" spans="1:14" ht="13.8" hidden="1" outlineLevel="1" x14ac:dyDescent="0.25">
      <c r="C269" s="530" t="s">
        <v>657</v>
      </c>
      <c r="D269" s="521" t="s">
        <v>658</v>
      </c>
      <c r="E269" s="527"/>
      <c r="F269" s="527"/>
      <c r="G269" s="369"/>
      <c r="H269" s="349">
        <f t="shared" si="4"/>
        <v>0</v>
      </c>
      <c r="I269" s="522"/>
      <c r="J269" s="522"/>
      <c r="K269" s="517"/>
      <c r="L269" s="518"/>
      <c r="M269" s="520"/>
      <c r="N269" s="508"/>
    </row>
    <row r="270" spans="1:14" ht="13.8" hidden="1" collapsed="1" x14ac:dyDescent="0.25">
      <c r="A270" s="494">
        <v>6</v>
      </c>
      <c r="B270" s="494" t="s">
        <v>650</v>
      </c>
      <c r="C270" s="528" t="s">
        <v>659</v>
      </c>
      <c r="D270" s="534" t="s">
        <v>660</v>
      </c>
      <c r="E270" s="527"/>
      <c r="F270" s="527"/>
      <c r="G270" s="369"/>
      <c r="H270" s="349"/>
      <c r="I270" s="522"/>
      <c r="J270" s="522"/>
      <c r="K270" s="517"/>
      <c r="L270" s="518"/>
      <c r="M270" s="535"/>
      <c r="N270" s="508"/>
    </row>
    <row r="271" spans="1:14" ht="13.8" hidden="1" outlineLevel="1" x14ac:dyDescent="0.25">
      <c r="C271" s="530" t="s">
        <v>661</v>
      </c>
      <c r="D271" s="521" t="s">
        <v>662</v>
      </c>
      <c r="E271" s="527"/>
      <c r="F271" s="527"/>
      <c r="G271" s="369"/>
      <c r="H271" s="349">
        <f t="shared" si="4"/>
        <v>0</v>
      </c>
      <c r="I271" s="522"/>
      <c r="J271" s="522"/>
      <c r="K271" s="517"/>
      <c r="L271" s="518"/>
      <c r="M271" s="535"/>
      <c r="N271" s="508"/>
    </row>
    <row r="272" spans="1:14" ht="13.8" hidden="1" outlineLevel="1" x14ac:dyDescent="0.25">
      <c r="C272" s="530" t="s">
        <v>663</v>
      </c>
      <c r="D272" s="521" t="s">
        <v>664</v>
      </c>
      <c r="E272" s="527"/>
      <c r="F272" s="527"/>
      <c r="G272" s="369"/>
      <c r="H272" s="349">
        <f t="shared" si="4"/>
        <v>0</v>
      </c>
      <c r="I272" s="522"/>
      <c r="J272" s="522"/>
      <c r="K272" s="517"/>
      <c r="L272" s="518"/>
      <c r="M272" s="535"/>
      <c r="N272" s="508"/>
    </row>
    <row r="273" spans="1:14" ht="13.8" hidden="1" outlineLevel="1" x14ac:dyDescent="0.25">
      <c r="C273" s="530" t="s">
        <v>665</v>
      </c>
      <c r="D273" s="521" t="s">
        <v>666</v>
      </c>
      <c r="E273" s="527"/>
      <c r="F273" s="527"/>
      <c r="G273" s="369"/>
      <c r="H273" s="349">
        <f t="shared" si="4"/>
        <v>0</v>
      </c>
      <c r="I273" s="522"/>
      <c r="J273" s="522"/>
      <c r="K273" s="517"/>
      <c r="L273" s="518"/>
      <c r="M273" s="535"/>
      <c r="N273" s="508"/>
    </row>
    <row r="274" spans="1:14" ht="13.8" hidden="1" outlineLevel="1" x14ac:dyDescent="0.25">
      <c r="C274" s="530" t="s">
        <v>668</v>
      </c>
      <c r="D274" s="521" t="s">
        <v>666</v>
      </c>
      <c r="E274" s="527"/>
      <c r="F274" s="527"/>
      <c r="G274" s="369"/>
      <c r="H274" s="349">
        <f t="shared" si="4"/>
        <v>0</v>
      </c>
      <c r="I274" s="522"/>
      <c r="J274" s="522"/>
      <c r="K274" s="517"/>
      <c r="L274" s="518"/>
      <c r="M274" s="535"/>
      <c r="N274" s="508"/>
    </row>
    <row r="275" spans="1:14" ht="13.8" hidden="1" outlineLevel="1" x14ac:dyDescent="0.25">
      <c r="C275" s="530" t="s">
        <v>670</v>
      </c>
      <c r="D275" s="521" t="s">
        <v>671</v>
      </c>
      <c r="E275" s="527"/>
      <c r="F275" s="527"/>
      <c r="G275" s="369"/>
      <c r="H275" s="349">
        <f t="shared" si="4"/>
        <v>0</v>
      </c>
      <c r="I275" s="522"/>
      <c r="J275" s="522"/>
      <c r="K275" s="517"/>
      <c r="L275" s="518"/>
      <c r="M275" s="535"/>
      <c r="N275" s="508"/>
    </row>
    <row r="276" spans="1:14" ht="13.8" hidden="1" outlineLevel="1" x14ac:dyDescent="0.25">
      <c r="A276" s="494">
        <v>6</v>
      </c>
      <c r="B276" s="494" t="s">
        <v>650</v>
      </c>
      <c r="C276" s="530" t="s">
        <v>673</v>
      </c>
      <c r="D276" s="521" t="s">
        <v>674</v>
      </c>
      <c r="E276" s="527"/>
      <c r="F276" s="527"/>
      <c r="G276" s="369"/>
      <c r="H276" s="349">
        <f t="shared" si="4"/>
        <v>0</v>
      </c>
      <c r="I276" s="522"/>
      <c r="J276" s="522"/>
      <c r="K276" s="517"/>
      <c r="L276" s="518"/>
      <c r="M276" s="520"/>
      <c r="N276" s="508"/>
    </row>
    <row r="277" spans="1:14" ht="132" outlineLevel="1" x14ac:dyDescent="0.25">
      <c r="A277" s="494">
        <v>6</v>
      </c>
      <c r="B277" s="494" t="s">
        <v>650</v>
      </c>
      <c r="C277" s="530" t="s">
        <v>675</v>
      </c>
      <c r="D277" s="521" t="s">
        <v>676</v>
      </c>
      <c r="E277" s="155"/>
      <c r="F277" s="155"/>
      <c r="G277" s="369">
        <v>10000000</v>
      </c>
      <c r="H277" s="349">
        <f t="shared" si="4"/>
        <v>10000000</v>
      </c>
      <c r="I277" s="522" t="s">
        <v>1530</v>
      </c>
      <c r="J277" s="522"/>
      <c r="K277" s="517" t="s">
        <v>86</v>
      </c>
      <c r="L277" s="518" t="s">
        <v>1531</v>
      </c>
      <c r="M277" s="520"/>
      <c r="N277" s="508"/>
    </row>
    <row r="278" spans="1:14" ht="13.8" hidden="1" x14ac:dyDescent="0.25">
      <c r="A278" s="494">
        <v>6</v>
      </c>
      <c r="B278" s="494" t="s">
        <v>650</v>
      </c>
      <c r="C278" s="509" t="s">
        <v>677</v>
      </c>
      <c r="D278" s="521" t="s">
        <v>678</v>
      </c>
      <c r="E278" s="527"/>
      <c r="F278" s="527"/>
      <c r="G278" s="369"/>
      <c r="H278" s="349">
        <f t="shared" si="4"/>
        <v>0</v>
      </c>
      <c r="I278" s="522"/>
      <c r="J278" s="522"/>
      <c r="K278" s="517"/>
      <c r="L278" s="518"/>
      <c r="M278" s="520"/>
      <c r="N278" s="508"/>
    </row>
    <row r="279" spans="1:14" ht="13.8" hidden="1" x14ac:dyDescent="0.25">
      <c r="A279" s="494">
        <v>6</v>
      </c>
      <c r="B279" s="494" t="s">
        <v>650</v>
      </c>
      <c r="C279" s="528" t="s">
        <v>679</v>
      </c>
      <c r="D279" s="534" t="s">
        <v>680</v>
      </c>
      <c r="E279" s="527"/>
      <c r="F279" s="527"/>
      <c r="G279" s="369"/>
      <c r="H279" s="349"/>
      <c r="I279" s="522"/>
      <c r="J279" s="522"/>
      <c r="K279" s="517"/>
      <c r="L279" s="518"/>
      <c r="M279" s="520"/>
      <c r="N279" s="508"/>
    </row>
    <row r="280" spans="1:14" ht="13.8" hidden="1" outlineLevel="1" x14ac:dyDescent="0.25">
      <c r="C280" s="530" t="s">
        <v>681</v>
      </c>
      <c r="D280" s="521" t="s">
        <v>682</v>
      </c>
      <c r="E280" s="527"/>
      <c r="F280" s="527"/>
      <c r="G280" s="369"/>
      <c r="H280" s="349">
        <f t="shared" si="4"/>
        <v>0</v>
      </c>
      <c r="I280" s="522"/>
      <c r="J280" s="522"/>
      <c r="K280" s="517"/>
      <c r="L280" s="518"/>
      <c r="M280" s="520"/>
      <c r="N280" s="508"/>
    </row>
    <row r="281" spans="1:14" ht="13.8" hidden="1" outlineLevel="1" x14ac:dyDescent="0.25">
      <c r="C281" s="530" t="s">
        <v>683</v>
      </c>
      <c r="D281" s="521" t="s">
        <v>684</v>
      </c>
      <c r="E281" s="527"/>
      <c r="F281" s="527"/>
      <c r="G281" s="369"/>
      <c r="H281" s="349">
        <f t="shared" si="4"/>
        <v>0</v>
      </c>
      <c r="I281" s="522"/>
      <c r="J281" s="522"/>
      <c r="K281" s="517"/>
      <c r="L281" s="518"/>
      <c r="M281" s="520"/>
      <c r="N281" s="508"/>
    </row>
    <row r="282" spans="1:14" ht="13.8" hidden="1" outlineLevel="1" x14ac:dyDescent="0.25">
      <c r="C282" s="530" t="s">
        <v>685</v>
      </c>
      <c r="D282" s="521" t="s">
        <v>686</v>
      </c>
      <c r="E282" s="527"/>
      <c r="F282" s="527"/>
      <c r="G282" s="369"/>
      <c r="H282" s="349">
        <f t="shared" si="4"/>
        <v>0</v>
      </c>
      <c r="I282" s="522"/>
      <c r="J282" s="522"/>
      <c r="K282" s="517"/>
      <c r="L282" s="518"/>
      <c r="M282" s="520"/>
      <c r="N282" s="508"/>
    </row>
    <row r="283" spans="1:14" ht="13.8" hidden="1" collapsed="1" x14ac:dyDescent="0.25">
      <c r="A283" s="494">
        <v>6</v>
      </c>
      <c r="B283" s="494" t="s">
        <v>687</v>
      </c>
      <c r="C283" s="509" t="s">
        <v>688</v>
      </c>
      <c r="D283" s="521" t="s">
        <v>689</v>
      </c>
      <c r="E283" s="527"/>
      <c r="F283" s="527"/>
      <c r="G283" s="369"/>
      <c r="H283" s="349">
        <f t="shared" si="4"/>
        <v>0</v>
      </c>
      <c r="I283" s="522"/>
      <c r="J283" s="522"/>
      <c r="K283" s="517"/>
      <c r="L283" s="518"/>
      <c r="M283" s="520"/>
      <c r="N283" s="508"/>
    </row>
    <row r="284" spans="1:14" ht="13.8" hidden="1" x14ac:dyDescent="0.25">
      <c r="A284" s="494">
        <v>6</v>
      </c>
      <c r="B284" s="494" t="s">
        <v>690</v>
      </c>
      <c r="C284" s="509" t="s">
        <v>691</v>
      </c>
      <c r="D284" s="521" t="s">
        <v>692</v>
      </c>
      <c r="E284" s="145"/>
      <c r="F284" s="145"/>
      <c r="G284" s="366"/>
      <c r="H284" s="349">
        <f t="shared" si="4"/>
        <v>0</v>
      </c>
      <c r="I284" s="522"/>
      <c r="J284" s="522"/>
      <c r="K284" s="517"/>
      <c r="L284" s="518"/>
      <c r="M284" s="520"/>
      <c r="N284" s="508"/>
    </row>
    <row r="285" spans="1:14" ht="13.8" hidden="1" x14ac:dyDescent="0.25">
      <c r="A285" s="494">
        <v>6</v>
      </c>
      <c r="B285" s="494" t="s">
        <v>690</v>
      </c>
      <c r="C285" s="509" t="s">
        <v>691</v>
      </c>
      <c r="D285" s="521" t="s">
        <v>692</v>
      </c>
      <c r="E285" s="145"/>
      <c r="F285" s="145"/>
      <c r="G285" s="366"/>
      <c r="H285" s="349">
        <f t="shared" si="4"/>
        <v>0</v>
      </c>
      <c r="I285" s="522"/>
      <c r="J285" s="522"/>
      <c r="K285" s="517"/>
      <c r="L285" s="518"/>
      <c r="M285" s="520"/>
      <c r="N285" s="508"/>
    </row>
    <row r="286" spans="1:14" ht="13.8" hidden="1" x14ac:dyDescent="0.25">
      <c r="A286" s="494">
        <v>6</v>
      </c>
      <c r="B286" s="494" t="s">
        <v>690</v>
      </c>
      <c r="C286" s="509" t="s">
        <v>695</v>
      </c>
      <c r="D286" s="521" t="s">
        <v>696</v>
      </c>
      <c r="E286" s="527"/>
      <c r="F286" s="527"/>
      <c r="G286" s="369"/>
      <c r="H286" s="349">
        <f t="shared" si="4"/>
        <v>0</v>
      </c>
      <c r="I286" s="522"/>
      <c r="J286" s="522"/>
      <c r="K286" s="517"/>
      <c r="L286" s="518"/>
      <c r="M286" s="520"/>
      <c r="N286" s="508"/>
    </row>
    <row r="287" spans="1:14" ht="26.4" hidden="1" x14ac:dyDescent="0.25">
      <c r="A287" s="494">
        <v>6</v>
      </c>
      <c r="B287" s="494" t="s">
        <v>697</v>
      </c>
      <c r="C287" s="509" t="s">
        <v>698</v>
      </c>
      <c r="D287" s="536" t="s">
        <v>699</v>
      </c>
      <c r="E287" s="527"/>
      <c r="F287" s="527"/>
      <c r="G287" s="366"/>
      <c r="H287" s="349">
        <f t="shared" si="4"/>
        <v>0</v>
      </c>
      <c r="I287" s="522"/>
      <c r="J287" s="522"/>
      <c r="K287" s="517"/>
      <c r="L287" s="518"/>
      <c r="M287" s="520"/>
      <c r="N287" s="508"/>
    </row>
    <row r="288" spans="1:14" ht="13.8" hidden="1" x14ac:dyDescent="0.25">
      <c r="A288" s="494">
        <v>6</v>
      </c>
      <c r="B288" s="494" t="s">
        <v>697</v>
      </c>
      <c r="C288" s="509" t="s">
        <v>700</v>
      </c>
      <c r="D288" s="508" t="s">
        <v>701</v>
      </c>
      <c r="E288" s="527"/>
      <c r="F288" s="527"/>
      <c r="G288" s="369"/>
      <c r="H288" s="349">
        <f t="shared" si="4"/>
        <v>0</v>
      </c>
      <c r="I288" s="522"/>
      <c r="J288" s="522"/>
      <c r="K288" s="517"/>
      <c r="L288" s="518"/>
      <c r="M288" s="520"/>
      <c r="N288" s="508"/>
    </row>
    <row r="289" spans="1:14" ht="13.8" hidden="1" x14ac:dyDescent="0.25">
      <c r="A289" s="494">
        <v>6</v>
      </c>
      <c r="B289" s="494" t="s">
        <v>697</v>
      </c>
      <c r="C289" s="509" t="s">
        <v>703</v>
      </c>
      <c r="D289" s="508" t="s">
        <v>701</v>
      </c>
      <c r="E289" s="527"/>
      <c r="F289" s="527"/>
      <c r="G289" s="369"/>
      <c r="H289" s="349">
        <f t="shared" si="4"/>
        <v>0</v>
      </c>
      <c r="I289" s="39"/>
      <c r="J289" s="39"/>
      <c r="K289" s="517"/>
      <c r="L289" s="518"/>
      <c r="M289" s="520"/>
      <c r="N289" s="508"/>
    </row>
    <row r="290" spans="1:14" ht="13.8" hidden="1" x14ac:dyDescent="0.25">
      <c r="A290" s="494">
        <v>6</v>
      </c>
      <c r="B290" s="494" t="s">
        <v>697</v>
      </c>
      <c r="C290" s="509" t="s">
        <v>704</v>
      </c>
      <c r="D290" s="508" t="s">
        <v>701</v>
      </c>
      <c r="E290" s="527"/>
      <c r="F290" s="527"/>
      <c r="G290" s="369"/>
      <c r="H290" s="349">
        <f t="shared" si="4"/>
        <v>0</v>
      </c>
      <c r="I290" s="39"/>
      <c r="J290" s="39"/>
      <c r="K290" s="517"/>
      <c r="L290" s="518"/>
      <c r="M290" s="520"/>
      <c r="N290" s="508"/>
    </row>
    <row r="291" spans="1:14" ht="40.200000000000003" thickBot="1" x14ac:dyDescent="0.3">
      <c r="A291" s="494">
        <v>6</v>
      </c>
      <c r="B291" s="494" t="s">
        <v>697</v>
      </c>
      <c r="C291" s="509" t="s">
        <v>706</v>
      </c>
      <c r="D291" s="508" t="s">
        <v>701</v>
      </c>
      <c r="E291" s="527"/>
      <c r="F291" s="527"/>
      <c r="G291" s="369">
        <v>6733090</v>
      </c>
      <c r="H291" s="349">
        <f t="shared" si="4"/>
        <v>6733090</v>
      </c>
      <c r="I291" s="39" t="s">
        <v>1532</v>
      </c>
      <c r="J291" s="39"/>
      <c r="K291" s="517" t="s">
        <v>86</v>
      </c>
      <c r="L291" s="518" t="s">
        <v>1533</v>
      </c>
      <c r="M291" s="520"/>
      <c r="N291" s="508"/>
    </row>
    <row r="292" spans="1:14" ht="14.4" hidden="1" thickBot="1" x14ac:dyDescent="0.3">
      <c r="A292" s="494">
        <v>6</v>
      </c>
      <c r="B292" s="494" t="s">
        <v>697</v>
      </c>
      <c r="C292" s="509" t="s">
        <v>707</v>
      </c>
      <c r="D292" s="508" t="s">
        <v>701</v>
      </c>
      <c r="E292" s="527"/>
      <c r="F292" s="527"/>
      <c r="G292" s="369"/>
      <c r="H292" s="349">
        <f t="shared" si="4"/>
        <v>0</v>
      </c>
      <c r="I292" s="39"/>
      <c r="J292" s="39"/>
      <c r="K292" s="517"/>
      <c r="L292" s="518"/>
      <c r="M292" s="520"/>
      <c r="N292" s="508"/>
    </row>
    <row r="293" spans="1:14" ht="14.4" hidden="1" thickBot="1" x14ac:dyDescent="0.3">
      <c r="A293" s="494">
        <v>7</v>
      </c>
      <c r="B293" s="494" t="s">
        <v>708</v>
      </c>
      <c r="C293" s="537" t="s">
        <v>709</v>
      </c>
      <c r="D293" s="508" t="s">
        <v>710</v>
      </c>
      <c r="E293" s="527"/>
      <c r="F293" s="527"/>
      <c r="G293" s="369"/>
      <c r="H293" s="349">
        <f t="shared" si="4"/>
        <v>0</v>
      </c>
      <c r="I293" s="39"/>
      <c r="J293" s="39"/>
      <c r="K293" s="517"/>
      <c r="L293" s="518"/>
      <c r="M293" s="520"/>
      <c r="N293" s="508"/>
    </row>
    <row r="294" spans="1:14" ht="14.4" hidden="1" thickBot="1" x14ac:dyDescent="0.3">
      <c r="A294" s="494">
        <v>7</v>
      </c>
      <c r="B294" s="494" t="s">
        <v>708</v>
      </c>
      <c r="C294" s="537" t="s">
        <v>711</v>
      </c>
      <c r="D294" s="508" t="s">
        <v>712</v>
      </c>
      <c r="E294" s="142"/>
      <c r="F294" s="142"/>
      <c r="G294" s="366"/>
      <c r="H294" s="349">
        <f t="shared" si="4"/>
        <v>0</v>
      </c>
      <c r="I294" s="39"/>
      <c r="J294" s="39"/>
      <c r="K294" s="517"/>
      <c r="L294" s="518"/>
      <c r="M294" s="520"/>
      <c r="N294" s="508"/>
    </row>
    <row r="295" spans="1:14" ht="14.4" hidden="1" thickBot="1" x14ac:dyDescent="0.3">
      <c r="A295" s="494">
        <v>7</v>
      </c>
      <c r="B295" s="494" t="s">
        <v>708</v>
      </c>
      <c r="C295" s="537" t="s">
        <v>713</v>
      </c>
      <c r="D295" s="508" t="s">
        <v>714</v>
      </c>
      <c r="E295" s="142"/>
      <c r="F295" s="142"/>
      <c r="G295" s="366"/>
      <c r="H295" s="349">
        <f t="shared" si="4"/>
        <v>0</v>
      </c>
      <c r="I295" s="39"/>
      <c r="J295" s="39"/>
      <c r="K295" s="517"/>
      <c r="L295" s="518"/>
      <c r="M295" s="520"/>
      <c r="N295" s="508"/>
    </row>
    <row r="296" spans="1:14" ht="14.4" hidden="1" thickBot="1" x14ac:dyDescent="0.3">
      <c r="A296" s="494">
        <v>7</v>
      </c>
      <c r="B296" s="494" t="s">
        <v>715</v>
      </c>
      <c r="C296" s="537" t="s">
        <v>716</v>
      </c>
      <c r="D296" s="508" t="s">
        <v>717</v>
      </c>
      <c r="E296" s="516"/>
      <c r="F296" s="516"/>
      <c r="G296" s="366"/>
      <c r="H296" s="349">
        <f t="shared" si="4"/>
        <v>0</v>
      </c>
      <c r="I296" s="39"/>
      <c r="J296" s="39"/>
      <c r="K296" s="517"/>
      <c r="L296" s="518"/>
      <c r="M296" s="520"/>
      <c r="N296" s="508"/>
    </row>
    <row r="297" spans="1:14" ht="14.4" hidden="1" thickBot="1" x14ac:dyDescent="0.3">
      <c r="A297" s="494">
        <v>7</v>
      </c>
      <c r="B297" s="494" t="s">
        <v>718</v>
      </c>
      <c r="C297" s="537" t="s">
        <v>719</v>
      </c>
      <c r="D297" s="508" t="s">
        <v>720</v>
      </c>
      <c r="E297" s="516"/>
      <c r="F297" s="516"/>
      <c r="G297" s="366"/>
      <c r="H297" s="349">
        <f t="shared" si="4"/>
        <v>0</v>
      </c>
      <c r="I297" s="39"/>
      <c r="J297" s="39"/>
      <c r="K297" s="517"/>
      <c r="L297" s="518"/>
      <c r="M297" s="520"/>
      <c r="N297" s="508"/>
    </row>
    <row r="298" spans="1:14" ht="14.4" hidden="1" thickBot="1" x14ac:dyDescent="0.3">
      <c r="A298" s="494">
        <v>7</v>
      </c>
      <c r="B298" s="494" t="s">
        <v>718</v>
      </c>
      <c r="C298" s="537" t="s">
        <v>721</v>
      </c>
      <c r="D298" s="508" t="s">
        <v>722</v>
      </c>
      <c r="E298" s="516"/>
      <c r="F298" s="516"/>
      <c r="G298" s="366"/>
      <c r="H298" s="349">
        <f t="shared" si="4"/>
        <v>0</v>
      </c>
      <c r="I298" s="39"/>
      <c r="J298" s="39"/>
      <c r="K298" s="517"/>
      <c r="L298" s="518"/>
      <c r="M298" s="520"/>
      <c r="N298" s="508"/>
    </row>
    <row r="299" spans="1:14" ht="14.4" hidden="1" thickBot="1" x14ac:dyDescent="0.3">
      <c r="A299" s="494">
        <v>8</v>
      </c>
      <c r="B299" s="494" t="s">
        <v>723</v>
      </c>
      <c r="C299" s="537" t="s">
        <v>724</v>
      </c>
      <c r="D299" s="508" t="s">
        <v>725</v>
      </c>
      <c r="E299" s="516"/>
      <c r="F299" s="516"/>
      <c r="G299" s="366"/>
      <c r="H299" s="349">
        <f t="shared" si="4"/>
        <v>0</v>
      </c>
      <c r="I299" s="39"/>
      <c r="J299" s="39"/>
      <c r="K299" s="517"/>
      <c r="L299" s="518"/>
      <c r="M299" s="520"/>
      <c r="N299" s="508"/>
    </row>
    <row r="300" spans="1:14" ht="14.4" hidden="1" thickBot="1" x14ac:dyDescent="0.3">
      <c r="A300" s="494">
        <v>8</v>
      </c>
      <c r="B300" s="494" t="s">
        <v>723</v>
      </c>
      <c r="C300" s="537" t="s">
        <v>726</v>
      </c>
      <c r="D300" s="508" t="s">
        <v>727</v>
      </c>
      <c r="E300" s="516"/>
      <c r="F300" s="516"/>
      <c r="G300" s="366"/>
      <c r="H300" s="349">
        <f t="shared" si="4"/>
        <v>0</v>
      </c>
      <c r="I300" s="39"/>
      <c r="J300" s="39"/>
      <c r="K300" s="517"/>
      <c r="L300" s="518"/>
      <c r="M300" s="520"/>
      <c r="N300" s="508"/>
    </row>
    <row r="301" spans="1:14" ht="14.4" hidden="1" thickBot="1" x14ac:dyDescent="0.3">
      <c r="A301" s="494">
        <v>8</v>
      </c>
      <c r="B301" s="494" t="s">
        <v>723</v>
      </c>
      <c r="C301" s="537" t="s">
        <v>728</v>
      </c>
      <c r="D301" s="508" t="s">
        <v>729</v>
      </c>
      <c r="E301" s="516"/>
      <c r="F301" s="516"/>
      <c r="G301" s="366"/>
      <c r="H301" s="349">
        <f t="shared" si="4"/>
        <v>0</v>
      </c>
      <c r="I301" s="39"/>
      <c r="J301" s="39"/>
      <c r="K301" s="517"/>
      <c r="L301" s="518"/>
      <c r="M301" s="520"/>
      <c r="N301" s="508"/>
    </row>
    <row r="302" spans="1:14" ht="14.4" hidden="1" thickBot="1" x14ac:dyDescent="0.3">
      <c r="A302" s="494">
        <v>8</v>
      </c>
      <c r="B302" s="494" t="s">
        <v>723</v>
      </c>
      <c r="C302" s="537" t="s">
        <v>730</v>
      </c>
      <c r="D302" s="508" t="s">
        <v>731</v>
      </c>
      <c r="E302" s="516"/>
      <c r="F302" s="516"/>
      <c r="G302" s="366"/>
      <c r="H302" s="349">
        <f t="shared" si="4"/>
        <v>0</v>
      </c>
      <c r="I302" s="39"/>
      <c r="J302" s="39"/>
      <c r="K302" s="517"/>
      <c r="L302" s="518"/>
      <c r="M302" s="520"/>
      <c r="N302" s="508"/>
    </row>
    <row r="303" spans="1:14" ht="14.4" hidden="1" thickBot="1" x14ac:dyDescent="0.3">
      <c r="A303" s="494">
        <v>8</v>
      </c>
      <c r="B303" s="494" t="s">
        <v>732</v>
      </c>
      <c r="C303" s="537" t="s">
        <v>733</v>
      </c>
      <c r="D303" s="508" t="s">
        <v>734</v>
      </c>
      <c r="E303" s="516"/>
      <c r="F303" s="516"/>
      <c r="G303" s="366"/>
      <c r="H303" s="349">
        <f t="shared" si="4"/>
        <v>0</v>
      </c>
      <c r="I303" s="39"/>
      <c r="J303" s="39"/>
      <c r="K303" s="517"/>
      <c r="L303" s="518"/>
      <c r="M303" s="520"/>
      <c r="N303" s="508"/>
    </row>
    <row r="304" spans="1:14" ht="14.4" hidden="1" thickBot="1" x14ac:dyDescent="0.3">
      <c r="A304" s="494">
        <v>8</v>
      </c>
      <c r="B304" s="494" t="s">
        <v>732</v>
      </c>
      <c r="C304" s="537" t="s">
        <v>735</v>
      </c>
      <c r="D304" s="508" t="s">
        <v>736</v>
      </c>
      <c r="E304" s="516"/>
      <c r="F304" s="516"/>
      <c r="G304" s="366"/>
      <c r="H304" s="349">
        <f t="shared" si="4"/>
        <v>0</v>
      </c>
      <c r="I304" s="39"/>
      <c r="J304" s="39"/>
      <c r="K304" s="517"/>
      <c r="L304" s="518"/>
      <c r="M304" s="520"/>
      <c r="N304" s="508"/>
    </row>
    <row r="305" spans="1:16" ht="14.4" hidden="1" thickBot="1" x14ac:dyDescent="0.3">
      <c r="A305" s="494">
        <v>8</v>
      </c>
      <c r="B305" s="494" t="s">
        <v>732</v>
      </c>
      <c r="C305" s="537" t="s">
        <v>737</v>
      </c>
      <c r="D305" s="508" t="s">
        <v>738</v>
      </c>
      <c r="E305" s="516"/>
      <c r="F305" s="516"/>
      <c r="G305" s="366"/>
      <c r="H305" s="349">
        <f t="shared" si="4"/>
        <v>0</v>
      </c>
      <c r="I305" s="39"/>
      <c r="J305" s="39"/>
      <c r="K305" s="517"/>
      <c r="L305" s="518"/>
      <c r="M305" s="520"/>
      <c r="N305" s="508"/>
    </row>
    <row r="306" spans="1:16" ht="14.4" hidden="1" thickBot="1" x14ac:dyDescent="0.3">
      <c r="A306" s="494">
        <v>8</v>
      </c>
      <c r="B306" s="494" t="s">
        <v>732</v>
      </c>
      <c r="C306" s="537" t="s">
        <v>739</v>
      </c>
      <c r="D306" s="508" t="s">
        <v>740</v>
      </c>
      <c r="E306" s="516"/>
      <c r="F306" s="516"/>
      <c r="G306" s="366"/>
      <c r="H306" s="349">
        <f t="shared" si="4"/>
        <v>0</v>
      </c>
      <c r="I306" s="39"/>
      <c r="J306" s="39"/>
      <c r="K306" s="517"/>
      <c r="L306" s="518"/>
      <c r="M306" s="520"/>
      <c r="N306" s="508"/>
    </row>
    <row r="307" spans="1:16" ht="14.4" hidden="1" thickBot="1" x14ac:dyDescent="0.3">
      <c r="A307" s="494">
        <v>8</v>
      </c>
      <c r="B307" s="494" t="s">
        <v>732</v>
      </c>
      <c r="C307" s="537" t="s">
        <v>741</v>
      </c>
      <c r="D307" s="508" t="s">
        <v>742</v>
      </c>
      <c r="E307" s="516"/>
      <c r="F307" s="516"/>
      <c r="G307" s="366"/>
      <c r="H307" s="349">
        <f t="shared" si="4"/>
        <v>0</v>
      </c>
      <c r="I307" s="39"/>
      <c r="J307" s="39"/>
      <c r="K307" s="517"/>
      <c r="L307" s="518"/>
      <c r="M307" s="520"/>
      <c r="N307" s="508"/>
    </row>
    <row r="308" spans="1:16" ht="14.4" hidden="1" thickBot="1" x14ac:dyDescent="0.3">
      <c r="A308" s="494">
        <v>8</v>
      </c>
      <c r="B308" s="494" t="s">
        <v>732</v>
      </c>
      <c r="C308" s="537" t="s">
        <v>743</v>
      </c>
      <c r="D308" s="508" t="s">
        <v>744</v>
      </c>
      <c r="E308" s="516"/>
      <c r="F308" s="516"/>
      <c r="G308" s="366"/>
      <c r="H308" s="349">
        <f t="shared" si="4"/>
        <v>0</v>
      </c>
      <c r="I308" s="39"/>
      <c r="J308" s="39"/>
      <c r="K308" s="517"/>
      <c r="L308" s="518"/>
      <c r="M308" s="520"/>
      <c r="N308" s="508"/>
    </row>
    <row r="309" spans="1:16" ht="14.4" hidden="1" thickBot="1" x14ac:dyDescent="0.3">
      <c r="A309" s="494">
        <v>8</v>
      </c>
      <c r="B309" s="494" t="s">
        <v>732</v>
      </c>
      <c r="C309" s="537" t="s">
        <v>745</v>
      </c>
      <c r="D309" s="508" t="s">
        <v>746</v>
      </c>
      <c r="E309" s="516"/>
      <c r="F309" s="516"/>
      <c r="G309" s="366"/>
      <c r="H309" s="349">
        <f t="shared" si="4"/>
        <v>0</v>
      </c>
      <c r="I309" s="39"/>
      <c r="J309" s="39"/>
      <c r="K309" s="517"/>
      <c r="L309" s="518"/>
      <c r="M309" s="520"/>
      <c r="N309" s="508"/>
    </row>
    <row r="310" spans="1:16" ht="14.4" hidden="1" thickBot="1" x14ac:dyDescent="0.3">
      <c r="A310" s="494">
        <v>8</v>
      </c>
      <c r="B310" s="494" t="s">
        <v>732</v>
      </c>
      <c r="C310" s="537" t="s">
        <v>747</v>
      </c>
      <c r="D310" s="508" t="s">
        <v>748</v>
      </c>
      <c r="E310" s="516"/>
      <c r="F310" s="516"/>
      <c r="G310" s="366"/>
      <c r="H310" s="349">
        <f t="shared" si="4"/>
        <v>0</v>
      </c>
      <c r="I310" s="39"/>
      <c r="J310" s="39"/>
      <c r="K310" s="517"/>
      <c r="L310" s="518"/>
      <c r="M310" s="520"/>
      <c r="N310" s="508"/>
    </row>
    <row r="311" spans="1:16" ht="14.4" hidden="1" thickBot="1" x14ac:dyDescent="0.3">
      <c r="A311" s="494">
        <v>9</v>
      </c>
      <c r="B311" s="494" t="s">
        <v>749</v>
      </c>
      <c r="C311" s="537" t="s">
        <v>750</v>
      </c>
      <c r="D311" s="508" t="s">
        <v>751</v>
      </c>
      <c r="E311" s="516"/>
      <c r="F311" s="516"/>
      <c r="G311" s="366"/>
      <c r="H311" s="349">
        <f t="shared" si="4"/>
        <v>0</v>
      </c>
      <c r="I311" s="39"/>
      <c r="J311" s="39"/>
      <c r="K311" s="517"/>
      <c r="L311" s="518"/>
      <c r="M311" s="520"/>
      <c r="N311" s="508"/>
    </row>
    <row r="312" spans="1:16" ht="14.4" hidden="1" thickBot="1" x14ac:dyDescent="0.3">
      <c r="A312" s="494">
        <v>9</v>
      </c>
      <c r="B312" s="494" t="s">
        <v>752</v>
      </c>
      <c r="C312" s="537" t="s">
        <v>753</v>
      </c>
      <c r="D312" s="508" t="s">
        <v>754</v>
      </c>
      <c r="E312" s="516"/>
      <c r="F312" s="516"/>
      <c r="G312" s="366"/>
      <c r="H312" s="349">
        <f t="shared" si="4"/>
        <v>0</v>
      </c>
      <c r="I312" s="39"/>
      <c r="J312" s="39"/>
      <c r="K312" s="517"/>
      <c r="L312" s="518"/>
      <c r="M312" s="520"/>
      <c r="N312" s="508"/>
    </row>
    <row r="313" spans="1:16" ht="13.95" hidden="1" customHeight="1" thickBot="1" x14ac:dyDescent="0.3">
      <c r="A313" s="494">
        <v>9</v>
      </c>
      <c r="B313" s="494" t="s">
        <v>752</v>
      </c>
      <c r="C313" s="538" t="s">
        <v>755</v>
      </c>
      <c r="D313" s="539" t="s">
        <v>756</v>
      </c>
      <c r="E313" s="540"/>
      <c r="F313" s="540"/>
      <c r="G313" s="371"/>
      <c r="H313" s="352">
        <f t="shared" si="4"/>
        <v>0</v>
      </c>
      <c r="I313" s="541"/>
      <c r="J313" s="541"/>
      <c r="K313" s="542"/>
      <c r="L313" s="543"/>
      <c r="M313" s="544"/>
      <c r="N313" s="508"/>
    </row>
    <row r="314" spans="1:16" s="550" customFormat="1" ht="18" customHeight="1" thickBot="1" x14ac:dyDescent="0.3">
      <c r="A314" s="545"/>
      <c r="B314" s="545"/>
      <c r="C314" s="842" t="s">
        <v>15</v>
      </c>
      <c r="D314" s="843"/>
      <c r="E314" s="546">
        <f t="shared" ref="E314" si="5">+SUM(E6:E313)</f>
        <v>0</v>
      </c>
      <c r="F314" s="546">
        <f t="shared" ref="F314:G314" si="6">+SUM(F6:F313)</f>
        <v>160000000</v>
      </c>
      <c r="G314" s="353">
        <f t="shared" si="6"/>
        <v>1027584010</v>
      </c>
      <c r="H314" s="354">
        <f>+SUM(H6:H313)</f>
        <v>1187584010</v>
      </c>
      <c r="I314" s="547"/>
      <c r="J314" s="547"/>
      <c r="K314" s="546"/>
      <c r="L314" s="548"/>
      <c r="M314" s="549"/>
      <c r="N314" s="549"/>
    </row>
    <row r="315" spans="1:16" x14ac:dyDescent="0.25">
      <c r="E315" s="552"/>
      <c r="F315" s="552"/>
      <c r="G315" s="372"/>
      <c r="H315" s="373"/>
      <c r="K315" s="554"/>
      <c r="L315" s="554"/>
    </row>
    <row r="316" spans="1:16" ht="13.8" thickBot="1" x14ac:dyDescent="0.3">
      <c r="D316" s="555"/>
      <c r="E316" s="552"/>
      <c r="F316" s="552"/>
      <c r="G316" s="372"/>
      <c r="H316" s="373"/>
      <c r="K316" s="554"/>
      <c r="L316" s="554"/>
    </row>
    <row r="317" spans="1:16" ht="28.2" thickBot="1" x14ac:dyDescent="0.3">
      <c r="D317" s="557" t="s">
        <v>757</v>
      </c>
      <c r="E317" s="16" t="s">
        <v>758</v>
      </c>
      <c r="F317" s="558" t="s">
        <v>759</v>
      </c>
      <c r="G317" s="374" t="s">
        <v>760</v>
      </c>
      <c r="H317" s="374" t="str">
        <f>+F5</f>
        <v>LEY DE SALVAMENTO</v>
      </c>
      <c r="I317" s="21" t="s">
        <v>14</v>
      </c>
      <c r="J317" s="98" t="s">
        <v>15</v>
      </c>
      <c r="L317" s="24"/>
    </row>
    <row r="318" spans="1:16" ht="15.6" x14ac:dyDescent="0.25">
      <c r="D318" s="560" t="s">
        <v>761</v>
      </c>
      <c r="E318" s="561" t="s">
        <v>762</v>
      </c>
      <c r="F318" s="130" t="s">
        <v>763</v>
      </c>
      <c r="G318" s="375">
        <f>SUM(E6:E19)</f>
        <v>0</v>
      </c>
      <c r="H318" s="375">
        <f>SUM(F6:F19)</f>
        <v>0</v>
      </c>
      <c r="I318" s="343">
        <f>SUM(G6:G19)</f>
        <v>299494754</v>
      </c>
      <c r="J318" s="344">
        <f t="shared" ref="J318:J326" si="7">+SUM(G318:I318)</f>
        <v>299494754</v>
      </c>
      <c r="L318" s="796"/>
      <c r="O318" s="797">
        <f>+J318+H165+H166+H265</f>
        <v>305750800</v>
      </c>
      <c r="P318" s="500" t="s">
        <v>998</v>
      </c>
    </row>
    <row r="319" spans="1:16" ht="13.8" x14ac:dyDescent="0.25">
      <c r="D319" s="564" t="s">
        <v>764</v>
      </c>
      <c r="E319" s="565" t="s">
        <v>762</v>
      </c>
      <c r="F319" s="134" t="s">
        <v>763</v>
      </c>
      <c r="G319" s="378">
        <f>SUM(E20:E72)</f>
        <v>0</v>
      </c>
      <c r="H319" s="378">
        <f t="shared" ref="H319:I319" si="8">SUM(F20:F72)</f>
        <v>0</v>
      </c>
      <c r="I319" s="348">
        <f t="shared" si="8"/>
        <v>682015120</v>
      </c>
      <c r="J319" s="349">
        <f t="shared" si="7"/>
        <v>682015120</v>
      </c>
      <c r="L319" s="796"/>
    </row>
    <row r="320" spans="1:16" ht="13.8" x14ac:dyDescent="0.25">
      <c r="D320" s="564" t="s">
        <v>765</v>
      </c>
      <c r="E320" s="565" t="s">
        <v>762</v>
      </c>
      <c r="F320" s="134" t="s">
        <v>763</v>
      </c>
      <c r="G320" s="378">
        <f>SUM(E73:E102)</f>
        <v>0</v>
      </c>
      <c r="H320" s="378">
        <f t="shared" ref="H320:I320" si="9">SUM(F73:F102)</f>
        <v>0</v>
      </c>
      <c r="I320" s="348">
        <f t="shared" si="9"/>
        <v>17150000</v>
      </c>
      <c r="J320" s="349">
        <f t="shared" si="7"/>
        <v>17150000</v>
      </c>
      <c r="L320" s="796"/>
    </row>
    <row r="321" spans="1:15" ht="13.8" x14ac:dyDescent="0.25">
      <c r="D321" s="564" t="s">
        <v>766</v>
      </c>
      <c r="E321" s="565" t="s">
        <v>762</v>
      </c>
      <c r="F321" s="134" t="s">
        <v>763</v>
      </c>
      <c r="G321" s="378">
        <f>SUM(E103:E121)</f>
        <v>0</v>
      </c>
      <c r="H321" s="378">
        <f t="shared" ref="H321:I321" si="10">SUM(F103:F121)</f>
        <v>0</v>
      </c>
      <c r="I321" s="348">
        <f t="shared" si="10"/>
        <v>0</v>
      </c>
      <c r="J321" s="349">
        <f t="shared" si="7"/>
        <v>0</v>
      </c>
      <c r="L321" s="796"/>
    </row>
    <row r="322" spans="1:15" ht="13.8" x14ac:dyDescent="0.25">
      <c r="D322" s="564" t="s">
        <v>767</v>
      </c>
      <c r="E322" s="565" t="s">
        <v>762</v>
      </c>
      <c r="F322" s="134" t="s">
        <v>763</v>
      </c>
      <c r="G322" s="378">
        <f>SUM(E122:E139)</f>
        <v>0</v>
      </c>
      <c r="H322" s="378">
        <f t="shared" ref="H322:I322" si="11">SUM(F122:F139)</f>
        <v>0</v>
      </c>
      <c r="I322" s="348">
        <f t="shared" si="11"/>
        <v>0</v>
      </c>
      <c r="J322" s="349">
        <f t="shared" si="7"/>
        <v>0</v>
      </c>
      <c r="L322" s="796"/>
    </row>
    <row r="323" spans="1:15" ht="17.399999999999999" x14ac:dyDescent="0.25">
      <c r="D323" s="564" t="s">
        <v>768</v>
      </c>
      <c r="E323" s="565" t="s">
        <v>769</v>
      </c>
      <c r="F323" s="134" t="s">
        <v>770</v>
      </c>
      <c r="G323" s="378">
        <f>SUM(E140:E162)</f>
        <v>0</v>
      </c>
      <c r="H323" s="378">
        <f t="shared" ref="H323:I323" si="12">SUM(F140:F162)</f>
        <v>0</v>
      </c>
      <c r="I323" s="348">
        <f t="shared" si="12"/>
        <v>5935000</v>
      </c>
      <c r="J323" s="349">
        <f t="shared" si="7"/>
        <v>5935000</v>
      </c>
      <c r="L323" s="796"/>
      <c r="O323" s="798" t="s">
        <v>998</v>
      </c>
    </row>
    <row r="324" spans="1:15" ht="13.8" x14ac:dyDescent="0.25">
      <c r="D324" s="564" t="s">
        <v>771</v>
      </c>
      <c r="E324" s="565" t="s">
        <v>762</v>
      </c>
      <c r="F324" s="134" t="s">
        <v>763</v>
      </c>
      <c r="G324" s="378">
        <f>SUM(E163:E292)</f>
        <v>0</v>
      </c>
      <c r="H324" s="378">
        <f t="shared" ref="H324:I324" si="13">SUM(F163:F292)</f>
        <v>160000000</v>
      </c>
      <c r="I324" s="348">
        <f t="shared" si="13"/>
        <v>22989136</v>
      </c>
      <c r="J324" s="349">
        <f t="shared" si="7"/>
        <v>182989136</v>
      </c>
      <c r="L324" s="796"/>
    </row>
    <row r="325" spans="1:15" ht="14.4" thickBot="1" x14ac:dyDescent="0.3">
      <c r="D325" s="566" t="s">
        <v>772</v>
      </c>
      <c r="E325" s="567" t="s">
        <v>769</v>
      </c>
      <c r="F325" s="568" t="s">
        <v>770</v>
      </c>
      <c r="G325" s="379">
        <f>SUM(E293:E298)</f>
        <v>0</v>
      </c>
      <c r="H325" s="379">
        <f t="shared" ref="H325:I325" si="14">SUM(F293:F298)</f>
        <v>0</v>
      </c>
      <c r="I325" s="351">
        <f t="shared" si="14"/>
        <v>0</v>
      </c>
      <c r="J325" s="352">
        <f t="shared" si="7"/>
        <v>0</v>
      </c>
      <c r="L325" s="796"/>
    </row>
    <row r="326" spans="1:15" s="550" customFormat="1" ht="19.95" customHeight="1" thickBot="1" x14ac:dyDescent="0.3">
      <c r="A326" s="545"/>
      <c r="B326" s="545"/>
      <c r="C326" s="569"/>
      <c r="D326" s="844" t="s">
        <v>773</v>
      </c>
      <c r="E326" s="845"/>
      <c r="F326" s="845"/>
      <c r="G326" s="380">
        <f>SUM(G318:G325)</f>
        <v>0</v>
      </c>
      <c r="H326" s="380">
        <f t="shared" ref="H326:I326" si="15">SUM(H318:H325)</f>
        <v>160000000</v>
      </c>
      <c r="I326" s="353">
        <f t="shared" si="15"/>
        <v>1027584010</v>
      </c>
      <c r="J326" s="354">
        <f t="shared" si="7"/>
        <v>1187584010</v>
      </c>
      <c r="L326" s="799"/>
      <c r="O326" s="798" t="s">
        <v>998</v>
      </c>
    </row>
    <row r="327" spans="1:15" x14ac:dyDescent="0.25">
      <c r="H327" s="373"/>
      <c r="K327" s="554"/>
      <c r="L327" s="554"/>
    </row>
    <row r="328" spans="1:15" x14ac:dyDescent="0.25">
      <c r="G328" s="372"/>
      <c r="H328" s="373"/>
      <c r="K328" s="554"/>
      <c r="L328" s="554"/>
    </row>
    <row r="329" spans="1:15" s="572" customFormat="1" x14ac:dyDescent="0.25">
      <c r="A329" s="570"/>
      <c r="B329" s="570"/>
      <c r="C329" s="571"/>
      <c r="F329" s="572" t="s">
        <v>774</v>
      </c>
      <c r="G329" s="382">
        <f>+E314-G326</f>
        <v>0</v>
      </c>
      <c r="H329" s="382">
        <f t="shared" ref="H329:I329" si="16">+F314-H326</f>
        <v>0</v>
      </c>
      <c r="I329" s="573">
        <f t="shared" si="16"/>
        <v>0</v>
      </c>
      <c r="J329" s="573"/>
      <c r="K329" s="574">
        <f>+H314-J326</f>
        <v>0</v>
      </c>
      <c r="L329" s="574"/>
    </row>
    <row r="330" spans="1:15" x14ac:dyDescent="0.25">
      <c r="G330" s="372"/>
      <c r="H330" s="373"/>
      <c r="K330" s="554"/>
      <c r="L330" s="554"/>
    </row>
    <row r="331" spans="1:15" x14ac:dyDescent="0.25">
      <c r="G331" s="372"/>
      <c r="H331" s="373"/>
      <c r="K331" s="554"/>
      <c r="L331" s="554"/>
    </row>
    <row r="332" spans="1:15" x14ac:dyDescent="0.25">
      <c r="G332" s="372"/>
      <c r="H332" s="373"/>
      <c r="K332" s="554"/>
      <c r="L332" s="554"/>
    </row>
    <row r="333" spans="1:15" x14ac:dyDescent="0.25">
      <c r="G333" s="372"/>
      <c r="H333" s="373"/>
      <c r="K333" s="554"/>
      <c r="L333" s="554"/>
    </row>
    <row r="334" spans="1:15" x14ac:dyDescent="0.25">
      <c r="G334" s="372"/>
      <c r="H334" s="373"/>
      <c r="K334" s="554"/>
      <c r="L334" s="554"/>
    </row>
    <row r="335" spans="1:15" x14ac:dyDescent="0.25">
      <c r="G335" s="372"/>
      <c r="H335" s="373"/>
      <c r="K335" s="554"/>
      <c r="L335" s="554"/>
    </row>
    <row r="336" spans="1:15" x14ac:dyDescent="0.25">
      <c r="G336" s="372"/>
      <c r="H336" s="373"/>
      <c r="K336" s="554"/>
      <c r="L336" s="554"/>
    </row>
    <row r="337" spans="7:12" x14ac:dyDescent="0.25">
      <c r="G337" s="372"/>
      <c r="H337" s="373"/>
      <c r="K337" s="554"/>
      <c r="L337" s="554"/>
    </row>
    <row r="338" spans="7:12" x14ac:dyDescent="0.25">
      <c r="G338" s="372"/>
      <c r="H338" s="373"/>
      <c r="K338" s="554"/>
      <c r="L338" s="554"/>
    </row>
    <row r="339" spans="7:12" x14ac:dyDescent="0.25">
      <c r="G339" s="372"/>
      <c r="H339" s="373"/>
      <c r="K339" s="554"/>
      <c r="L339" s="554"/>
    </row>
    <row r="340" spans="7:12" x14ac:dyDescent="0.25">
      <c r="G340" s="372"/>
      <c r="H340" s="373"/>
      <c r="K340" s="554"/>
      <c r="L340" s="554"/>
    </row>
    <row r="341" spans="7:12" x14ac:dyDescent="0.25">
      <c r="G341" s="372"/>
      <c r="H341" s="373"/>
      <c r="K341" s="554"/>
      <c r="L341" s="554"/>
    </row>
    <row r="342" spans="7:12" x14ac:dyDescent="0.25">
      <c r="G342" s="372"/>
      <c r="H342" s="373"/>
      <c r="K342" s="554"/>
      <c r="L342" s="554"/>
    </row>
    <row r="343" spans="7:12" x14ac:dyDescent="0.25">
      <c r="G343" s="372"/>
      <c r="H343" s="373"/>
      <c r="K343" s="554"/>
      <c r="L343" s="554"/>
    </row>
    <row r="344" spans="7:12" x14ac:dyDescent="0.25">
      <c r="G344" s="372"/>
      <c r="H344" s="373"/>
      <c r="K344" s="554"/>
      <c r="L344" s="554"/>
    </row>
    <row r="345" spans="7:12" x14ac:dyDescent="0.25">
      <c r="G345" s="372"/>
      <c r="H345" s="373"/>
      <c r="K345" s="554"/>
      <c r="L345" s="554"/>
    </row>
    <row r="346" spans="7:12" x14ac:dyDescent="0.25">
      <c r="G346" s="372"/>
      <c r="H346" s="373"/>
      <c r="K346" s="554"/>
      <c r="L346" s="554"/>
    </row>
    <row r="347" spans="7:12" x14ac:dyDescent="0.25">
      <c r="G347" s="372"/>
      <c r="H347" s="373"/>
      <c r="K347" s="554"/>
      <c r="L347" s="554"/>
    </row>
    <row r="348" spans="7:12" x14ac:dyDescent="0.25">
      <c r="G348" s="372"/>
      <c r="H348" s="373"/>
      <c r="K348" s="554"/>
      <c r="L348" s="554"/>
    </row>
    <row r="349" spans="7:12" x14ac:dyDescent="0.25">
      <c r="G349" s="372"/>
      <c r="H349" s="373"/>
      <c r="K349" s="554"/>
      <c r="L349" s="554"/>
    </row>
    <row r="350" spans="7:12" x14ac:dyDescent="0.25">
      <c r="G350" s="372"/>
      <c r="H350" s="373"/>
      <c r="K350" s="554"/>
      <c r="L350" s="554"/>
    </row>
    <row r="351" spans="7:12" x14ac:dyDescent="0.25">
      <c r="G351" s="372"/>
      <c r="H351" s="373"/>
      <c r="K351" s="554"/>
      <c r="L351" s="554"/>
    </row>
    <row r="352" spans="7:12" x14ac:dyDescent="0.25">
      <c r="G352" s="372"/>
      <c r="H352" s="373"/>
      <c r="K352" s="554"/>
      <c r="L352" s="554"/>
    </row>
    <row r="353" spans="7:12" x14ac:dyDescent="0.25">
      <c r="G353" s="372"/>
      <c r="H353" s="373"/>
      <c r="K353" s="554"/>
      <c r="L353" s="554"/>
    </row>
    <row r="354" spans="7:12" x14ac:dyDescent="0.25">
      <c r="G354" s="372"/>
      <c r="H354" s="373"/>
      <c r="K354" s="554"/>
      <c r="L354" s="554"/>
    </row>
    <row r="355" spans="7:12" x14ac:dyDescent="0.25">
      <c r="G355" s="372"/>
      <c r="H355" s="373"/>
      <c r="K355" s="554"/>
      <c r="L355" s="554"/>
    </row>
    <row r="356" spans="7:12" x14ac:dyDescent="0.25">
      <c r="G356" s="372"/>
      <c r="H356" s="373"/>
      <c r="K356" s="554"/>
      <c r="L356" s="554"/>
    </row>
    <row r="357" spans="7:12" x14ac:dyDescent="0.25">
      <c r="G357" s="372"/>
      <c r="H357" s="373"/>
      <c r="K357" s="554"/>
      <c r="L357" s="554"/>
    </row>
    <row r="358" spans="7:12" x14ac:dyDescent="0.25">
      <c r="G358" s="372"/>
      <c r="H358" s="373"/>
      <c r="K358" s="554"/>
      <c r="L358" s="554"/>
    </row>
    <row r="359" spans="7:12" x14ac:dyDescent="0.25">
      <c r="G359" s="372"/>
      <c r="H359" s="373"/>
      <c r="K359" s="554"/>
      <c r="L359" s="554"/>
    </row>
    <row r="360" spans="7:12" x14ac:dyDescent="0.25">
      <c r="G360" s="372"/>
      <c r="H360" s="373"/>
      <c r="K360" s="554"/>
      <c r="L360" s="554"/>
    </row>
    <row r="361" spans="7:12" x14ac:dyDescent="0.25">
      <c r="G361" s="372"/>
      <c r="H361" s="373"/>
      <c r="K361" s="554"/>
      <c r="L361" s="554"/>
    </row>
    <row r="362" spans="7:12" x14ac:dyDescent="0.25">
      <c r="G362" s="372"/>
      <c r="H362" s="373"/>
    </row>
    <row r="363" spans="7:12" x14ac:dyDescent="0.25">
      <c r="G363" s="372"/>
      <c r="H363" s="373"/>
    </row>
    <row r="364" spans="7:12" x14ac:dyDescent="0.25">
      <c r="G364" s="372"/>
      <c r="H364" s="373"/>
    </row>
    <row r="365" spans="7:12" x14ac:dyDescent="0.25">
      <c r="G365" s="372"/>
      <c r="H365" s="373"/>
    </row>
    <row r="366" spans="7:12" x14ac:dyDescent="0.25">
      <c r="G366" s="372"/>
      <c r="H366" s="373"/>
    </row>
    <row r="367" spans="7:12" x14ac:dyDescent="0.25">
      <c r="G367" s="372"/>
      <c r="H367" s="373"/>
    </row>
    <row r="368" spans="7:12" x14ac:dyDescent="0.25">
      <c r="G368" s="372"/>
      <c r="H368" s="373"/>
    </row>
    <row r="369" spans="7:8" x14ac:dyDescent="0.25">
      <c r="G369" s="372"/>
      <c r="H369" s="373"/>
    </row>
    <row r="370" spans="7:8" x14ac:dyDescent="0.25">
      <c r="G370" s="372"/>
      <c r="H370" s="373"/>
    </row>
    <row r="371" spans="7:8" x14ac:dyDescent="0.25">
      <c r="G371" s="372"/>
      <c r="H371" s="373"/>
    </row>
  </sheetData>
  <protectedRanges>
    <protectedRange sqref="D2:E3" name="Rango1"/>
    <protectedRange sqref="E6:G167" name="Rango2"/>
    <protectedRange sqref="E169:G265" name="Rango3"/>
    <protectedRange sqref="E267:G269" name="Rango4"/>
    <protectedRange sqref="E271:G278" name="Rango5"/>
    <protectedRange sqref="E280:G313" name="Rango6"/>
    <protectedRange sqref="I6:N313" name="Rango7"/>
  </protectedRanges>
  <autoFilter ref="C5:I314" xr:uid="{00000000-0001-0000-0100-000000000000}">
    <filterColumn colId="5">
      <filters>
        <filter val="1 000 000"/>
        <filter val="1 169 244"/>
        <filter val="1 173 666"/>
        <filter val="1 187 584 010"/>
        <filter val="1 500 000"/>
        <filter val="10 000 000"/>
        <filter val="106 858 000"/>
        <filter val="12 674 596"/>
        <filter val="149 335 200"/>
        <filter val="150 000"/>
        <filter val="160 000 000"/>
        <filter val="17 160 154"/>
        <filter val="18 153 270"/>
        <filter val="19 200 000"/>
        <filter val="19 648 103"/>
        <filter val="2 000 000"/>
        <filter val="2 200 000"/>
        <filter val="2 500 000"/>
        <filter val="2 935 000"/>
        <filter val="20 000 000"/>
        <filter val="20 450 000"/>
        <filter val="200 000"/>
        <filter val="201 589"/>
        <filter val="21 630 998"/>
        <filter val="23 000 000"/>
        <filter val="23 420 722"/>
        <filter val="242 945 000"/>
        <filter val="250 000"/>
        <filter val="26 421 058"/>
        <filter val="28 000 000"/>
        <filter val="3 500 000"/>
        <filter val="3 507 730"/>
        <filter val="3 671 424"/>
        <filter val="30 000 000"/>
        <filter val="300 000"/>
        <filter val="4 000 000"/>
        <filter val="4 500 000"/>
        <filter val="4 840 000"/>
        <filter val="48 849 085"/>
        <filter val="5 000 000"/>
        <filter val="5 245 000"/>
        <filter val="5 500 000"/>
        <filter val="500 000"/>
        <filter val="584 622"/>
        <filter val="6 733 090"/>
        <filter val="7 015 459"/>
        <filter val="94 395 000"/>
        <filter val="966 000"/>
      </filters>
    </filterColumn>
  </autoFilter>
  <mergeCells count="8">
    <mergeCell ref="C314:D314"/>
    <mergeCell ref="D326:F326"/>
    <mergeCell ref="D2:E2"/>
    <mergeCell ref="D3:E3"/>
    <mergeCell ref="K3:N3"/>
    <mergeCell ref="C4:I4"/>
    <mergeCell ref="K4:L4"/>
    <mergeCell ref="M4:N4"/>
  </mergeCells>
  <pageMargins left="0.31496062992125984" right="0.17" top="0.28999999999999998" bottom="0.19" header="0.31496062992125984" footer="0.17"/>
  <pageSetup scale="63" fitToHeight="0" orientation="portrait" r:id="rId1"/>
  <rowBreaks count="1" manualBreakCount="1">
    <brk id="96" min="2" max="7"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DEDE0-D833-445C-9BB6-D6F2B2453BC4}">
  <sheetPr filterMode="1">
    <tabColor theme="8" tint="-0.249977111117893"/>
  </sheetPr>
  <dimension ref="A2:J374"/>
  <sheetViews>
    <sheetView showGridLines="0" topLeftCell="C1" zoomScaleNormal="100" zoomScaleSheetLayoutView="115" workbookViewId="0">
      <pane xSplit="2" ySplit="5" topLeftCell="H288" activePane="bottomRight" state="frozen"/>
      <selection pane="topRight" activeCell="F75" sqref="F75"/>
      <selection pane="bottomLeft" activeCell="F75" sqref="F75"/>
      <selection pane="bottomRight" activeCell="O325" sqref="O325"/>
    </sheetView>
  </sheetViews>
  <sheetFormatPr baseColWidth="10" defaultColWidth="11.44140625" defaultRowHeight="13.2" outlineLevelRow="1" x14ac:dyDescent="0.25"/>
  <cols>
    <col min="1" max="1" width="10.88671875" style="494" hidden="1" customWidth="1"/>
    <col min="2" max="2" width="9.44140625" style="494" hidden="1" customWidth="1"/>
    <col min="3" max="3" width="17" style="551" customWidth="1"/>
    <col min="4" max="4" width="45" style="500" customWidth="1"/>
    <col min="5" max="5" width="22" style="500" customWidth="1"/>
    <col min="6" max="6" width="16.5546875" style="500" customWidth="1"/>
    <col min="7" max="7" width="25" style="116" customWidth="1"/>
    <col min="8" max="8" width="25" style="125" customWidth="1"/>
    <col min="9" max="9" width="52.6640625" style="553" customWidth="1"/>
    <col min="10" max="10" width="30" style="553" customWidth="1"/>
    <col min="11" max="236" width="11.44140625" style="500"/>
    <col min="237" max="237" width="12.33203125" style="500" customWidth="1"/>
    <col min="238" max="238" width="43.5546875" style="500" customWidth="1"/>
    <col min="239" max="240" width="16.6640625" style="500" customWidth="1"/>
    <col min="241" max="241" width="17.5546875" style="500" customWidth="1"/>
    <col min="242" max="242" width="15.6640625" style="500" customWidth="1"/>
    <col min="243" max="243" width="17.5546875" style="500" customWidth="1"/>
    <col min="244" max="244" width="25.5546875" style="500" customWidth="1"/>
    <col min="245" max="245" width="16.88671875" style="500" customWidth="1"/>
    <col min="246" max="246" width="14.109375" style="500" customWidth="1"/>
    <col min="247" max="247" width="16.33203125" style="500" customWidth="1"/>
    <col min="248" max="248" width="15.5546875" style="500" customWidth="1"/>
    <col min="249" max="492" width="11.44140625" style="500"/>
    <col min="493" max="493" width="12.33203125" style="500" customWidth="1"/>
    <col min="494" max="494" width="43.5546875" style="500" customWidth="1"/>
    <col min="495" max="496" width="16.6640625" style="500" customWidth="1"/>
    <col min="497" max="497" width="17.5546875" style="500" customWidth="1"/>
    <col min="498" max="498" width="15.6640625" style="500" customWidth="1"/>
    <col min="499" max="499" width="17.5546875" style="500" customWidth="1"/>
    <col min="500" max="500" width="25.5546875" style="500" customWidth="1"/>
    <col min="501" max="501" width="16.88671875" style="500" customWidth="1"/>
    <col min="502" max="502" width="14.109375" style="500" customWidth="1"/>
    <col min="503" max="503" width="16.33203125" style="500" customWidth="1"/>
    <col min="504" max="504" width="15.5546875" style="500" customWidth="1"/>
    <col min="505" max="748" width="11.44140625" style="500"/>
    <col min="749" max="749" width="12.33203125" style="500" customWidth="1"/>
    <col min="750" max="750" width="43.5546875" style="500" customWidth="1"/>
    <col min="751" max="752" width="16.6640625" style="500" customWidth="1"/>
    <col min="753" max="753" width="17.5546875" style="500" customWidth="1"/>
    <col min="754" max="754" width="15.6640625" style="500" customWidth="1"/>
    <col min="755" max="755" width="17.5546875" style="500" customWidth="1"/>
    <col min="756" max="756" width="25.5546875" style="500" customWidth="1"/>
    <col min="757" max="757" width="16.88671875" style="500" customWidth="1"/>
    <col min="758" max="758" width="14.109375" style="500" customWidth="1"/>
    <col min="759" max="759" width="16.33203125" style="500" customWidth="1"/>
    <col min="760" max="760" width="15.5546875" style="500" customWidth="1"/>
    <col min="761" max="1004" width="11.44140625" style="500"/>
    <col min="1005" max="1005" width="12.33203125" style="500" customWidth="1"/>
    <col min="1006" max="1006" width="43.5546875" style="500" customWidth="1"/>
    <col min="1007" max="1008" width="16.6640625" style="500" customWidth="1"/>
    <col min="1009" max="1009" width="17.5546875" style="500" customWidth="1"/>
    <col min="1010" max="1010" width="15.6640625" style="500" customWidth="1"/>
    <col min="1011" max="1011" width="17.5546875" style="500" customWidth="1"/>
    <col min="1012" max="1012" width="25.5546875" style="500" customWidth="1"/>
    <col min="1013" max="1013" width="16.88671875" style="500" customWidth="1"/>
    <col min="1014" max="1014" width="14.109375" style="500" customWidth="1"/>
    <col min="1015" max="1015" width="16.33203125" style="500" customWidth="1"/>
    <col min="1016" max="1016" width="15.5546875" style="500" customWidth="1"/>
    <col min="1017" max="1260" width="11.44140625" style="500"/>
    <col min="1261" max="1261" width="12.33203125" style="500" customWidth="1"/>
    <col min="1262" max="1262" width="43.5546875" style="500" customWidth="1"/>
    <col min="1263" max="1264" width="16.6640625" style="500" customWidth="1"/>
    <col min="1265" max="1265" width="17.5546875" style="500" customWidth="1"/>
    <col min="1266" max="1266" width="15.6640625" style="500" customWidth="1"/>
    <col min="1267" max="1267" width="17.5546875" style="500" customWidth="1"/>
    <col min="1268" max="1268" width="25.5546875" style="500" customWidth="1"/>
    <col min="1269" max="1269" width="16.88671875" style="500" customWidth="1"/>
    <col min="1270" max="1270" width="14.109375" style="500" customWidth="1"/>
    <col min="1271" max="1271" width="16.33203125" style="500" customWidth="1"/>
    <col min="1272" max="1272" width="15.5546875" style="500" customWidth="1"/>
    <col min="1273" max="1516" width="11.44140625" style="500"/>
    <col min="1517" max="1517" width="12.33203125" style="500" customWidth="1"/>
    <col min="1518" max="1518" width="43.5546875" style="500" customWidth="1"/>
    <col min="1519" max="1520" width="16.6640625" style="500" customWidth="1"/>
    <col min="1521" max="1521" width="17.5546875" style="500" customWidth="1"/>
    <col min="1522" max="1522" width="15.6640625" style="500" customWidth="1"/>
    <col min="1523" max="1523" width="17.5546875" style="500" customWidth="1"/>
    <col min="1524" max="1524" width="25.5546875" style="500" customWidth="1"/>
    <col min="1525" max="1525" width="16.88671875" style="500" customWidth="1"/>
    <col min="1526" max="1526" width="14.109375" style="500" customWidth="1"/>
    <col min="1527" max="1527" width="16.33203125" style="500" customWidth="1"/>
    <col min="1528" max="1528" width="15.5546875" style="500" customWidth="1"/>
    <col min="1529" max="1772" width="11.44140625" style="500"/>
    <col min="1773" max="1773" width="12.33203125" style="500" customWidth="1"/>
    <col min="1774" max="1774" width="43.5546875" style="500" customWidth="1"/>
    <col min="1775" max="1776" width="16.6640625" style="500" customWidth="1"/>
    <col min="1777" max="1777" width="17.5546875" style="500" customWidth="1"/>
    <col min="1778" max="1778" width="15.6640625" style="500" customWidth="1"/>
    <col min="1779" max="1779" width="17.5546875" style="500" customWidth="1"/>
    <col min="1780" max="1780" width="25.5546875" style="500" customWidth="1"/>
    <col min="1781" max="1781" width="16.88671875" style="500" customWidth="1"/>
    <col min="1782" max="1782" width="14.109375" style="500" customWidth="1"/>
    <col min="1783" max="1783" width="16.33203125" style="500" customWidth="1"/>
    <col min="1784" max="1784" width="15.5546875" style="500" customWidth="1"/>
    <col min="1785" max="2028" width="11.44140625" style="500"/>
    <col min="2029" max="2029" width="12.33203125" style="500" customWidth="1"/>
    <col min="2030" max="2030" width="43.5546875" style="500" customWidth="1"/>
    <col min="2031" max="2032" width="16.6640625" style="500" customWidth="1"/>
    <col min="2033" max="2033" width="17.5546875" style="500" customWidth="1"/>
    <col min="2034" max="2034" width="15.6640625" style="500" customWidth="1"/>
    <col min="2035" max="2035" width="17.5546875" style="500" customWidth="1"/>
    <col min="2036" max="2036" width="25.5546875" style="500" customWidth="1"/>
    <col min="2037" max="2037" width="16.88671875" style="500" customWidth="1"/>
    <col min="2038" max="2038" width="14.109375" style="500" customWidth="1"/>
    <col min="2039" max="2039" width="16.33203125" style="500" customWidth="1"/>
    <col min="2040" max="2040" width="15.5546875" style="500" customWidth="1"/>
    <col min="2041" max="2284" width="11.44140625" style="500"/>
    <col min="2285" max="2285" width="12.33203125" style="500" customWidth="1"/>
    <col min="2286" max="2286" width="43.5546875" style="500" customWidth="1"/>
    <col min="2287" max="2288" width="16.6640625" style="500" customWidth="1"/>
    <col min="2289" max="2289" width="17.5546875" style="500" customWidth="1"/>
    <col min="2290" max="2290" width="15.6640625" style="500" customWidth="1"/>
    <col min="2291" max="2291" width="17.5546875" style="500" customWidth="1"/>
    <col min="2292" max="2292" width="25.5546875" style="500" customWidth="1"/>
    <col min="2293" max="2293" width="16.88671875" style="500" customWidth="1"/>
    <col min="2294" max="2294" width="14.109375" style="500" customWidth="1"/>
    <col min="2295" max="2295" width="16.33203125" style="500" customWidth="1"/>
    <col min="2296" max="2296" width="15.5546875" style="500" customWidth="1"/>
    <col min="2297" max="2540" width="11.44140625" style="500"/>
    <col min="2541" max="2541" width="12.33203125" style="500" customWidth="1"/>
    <col min="2542" max="2542" width="43.5546875" style="500" customWidth="1"/>
    <col min="2543" max="2544" width="16.6640625" style="500" customWidth="1"/>
    <col min="2545" max="2545" width="17.5546875" style="500" customWidth="1"/>
    <col min="2546" max="2546" width="15.6640625" style="500" customWidth="1"/>
    <col min="2547" max="2547" width="17.5546875" style="500" customWidth="1"/>
    <col min="2548" max="2548" width="25.5546875" style="500" customWidth="1"/>
    <col min="2549" max="2549" width="16.88671875" style="500" customWidth="1"/>
    <col min="2550" max="2550" width="14.109375" style="500" customWidth="1"/>
    <col min="2551" max="2551" width="16.33203125" style="500" customWidth="1"/>
    <col min="2552" max="2552" width="15.5546875" style="500" customWidth="1"/>
    <col min="2553" max="2796" width="11.44140625" style="500"/>
    <col min="2797" max="2797" width="12.33203125" style="500" customWidth="1"/>
    <col min="2798" max="2798" width="43.5546875" style="500" customWidth="1"/>
    <col min="2799" max="2800" width="16.6640625" style="500" customWidth="1"/>
    <col min="2801" max="2801" width="17.5546875" style="500" customWidth="1"/>
    <col min="2802" max="2802" width="15.6640625" style="500" customWidth="1"/>
    <col min="2803" max="2803" width="17.5546875" style="500" customWidth="1"/>
    <col min="2804" max="2804" width="25.5546875" style="500" customWidth="1"/>
    <col min="2805" max="2805" width="16.88671875" style="500" customWidth="1"/>
    <col min="2806" max="2806" width="14.109375" style="500" customWidth="1"/>
    <col min="2807" max="2807" width="16.33203125" style="500" customWidth="1"/>
    <col min="2808" max="2808" width="15.5546875" style="500" customWidth="1"/>
    <col min="2809" max="3052" width="11.44140625" style="500"/>
    <col min="3053" max="3053" width="12.33203125" style="500" customWidth="1"/>
    <col min="3054" max="3054" width="43.5546875" style="500" customWidth="1"/>
    <col min="3055" max="3056" width="16.6640625" style="500" customWidth="1"/>
    <col min="3057" max="3057" width="17.5546875" style="500" customWidth="1"/>
    <col min="3058" max="3058" width="15.6640625" style="500" customWidth="1"/>
    <col min="3059" max="3059" width="17.5546875" style="500" customWidth="1"/>
    <col min="3060" max="3060" width="25.5546875" style="500" customWidth="1"/>
    <col min="3061" max="3061" width="16.88671875" style="500" customWidth="1"/>
    <col min="3062" max="3062" width="14.109375" style="500" customWidth="1"/>
    <col min="3063" max="3063" width="16.33203125" style="500" customWidth="1"/>
    <col min="3064" max="3064" width="15.5546875" style="500" customWidth="1"/>
    <col min="3065" max="3308" width="11.44140625" style="500"/>
    <col min="3309" max="3309" width="12.33203125" style="500" customWidth="1"/>
    <col min="3310" max="3310" width="43.5546875" style="500" customWidth="1"/>
    <col min="3311" max="3312" width="16.6640625" style="500" customWidth="1"/>
    <col min="3313" max="3313" width="17.5546875" style="500" customWidth="1"/>
    <col min="3314" max="3314" width="15.6640625" style="500" customWidth="1"/>
    <col min="3315" max="3315" width="17.5546875" style="500" customWidth="1"/>
    <col min="3316" max="3316" width="25.5546875" style="500" customWidth="1"/>
    <col min="3317" max="3317" width="16.88671875" style="500" customWidth="1"/>
    <col min="3318" max="3318" width="14.109375" style="500" customWidth="1"/>
    <col min="3319" max="3319" width="16.33203125" style="500" customWidth="1"/>
    <col min="3320" max="3320" width="15.5546875" style="500" customWidth="1"/>
    <col min="3321" max="3564" width="11.44140625" style="500"/>
    <col min="3565" max="3565" width="12.33203125" style="500" customWidth="1"/>
    <col min="3566" max="3566" width="43.5546875" style="500" customWidth="1"/>
    <col min="3567" max="3568" width="16.6640625" style="500" customWidth="1"/>
    <col min="3569" max="3569" width="17.5546875" style="500" customWidth="1"/>
    <col min="3570" max="3570" width="15.6640625" style="500" customWidth="1"/>
    <col min="3571" max="3571" width="17.5546875" style="500" customWidth="1"/>
    <col min="3572" max="3572" width="25.5546875" style="500" customWidth="1"/>
    <col min="3573" max="3573" width="16.88671875" style="500" customWidth="1"/>
    <col min="3574" max="3574" width="14.109375" style="500" customWidth="1"/>
    <col min="3575" max="3575" width="16.33203125" style="500" customWidth="1"/>
    <col min="3576" max="3576" width="15.5546875" style="500" customWidth="1"/>
    <col min="3577" max="3820" width="11.44140625" style="500"/>
    <col min="3821" max="3821" width="12.33203125" style="500" customWidth="1"/>
    <col min="3822" max="3822" width="43.5546875" style="500" customWidth="1"/>
    <col min="3823" max="3824" width="16.6640625" style="500" customWidth="1"/>
    <col min="3825" max="3825" width="17.5546875" style="500" customWidth="1"/>
    <col min="3826" max="3826" width="15.6640625" style="500" customWidth="1"/>
    <col min="3827" max="3827" width="17.5546875" style="500" customWidth="1"/>
    <col min="3828" max="3828" width="25.5546875" style="500" customWidth="1"/>
    <col min="3829" max="3829" width="16.88671875" style="500" customWidth="1"/>
    <col min="3830" max="3830" width="14.109375" style="500" customWidth="1"/>
    <col min="3831" max="3831" width="16.33203125" style="500" customWidth="1"/>
    <col min="3832" max="3832" width="15.5546875" style="500" customWidth="1"/>
    <col min="3833" max="4076" width="11.44140625" style="500"/>
    <col min="4077" max="4077" width="12.33203125" style="500" customWidth="1"/>
    <col min="4078" max="4078" width="43.5546875" style="500" customWidth="1"/>
    <col min="4079" max="4080" width="16.6640625" style="500" customWidth="1"/>
    <col min="4081" max="4081" width="17.5546875" style="500" customWidth="1"/>
    <col min="4082" max="4082" width="15.6640625" style="500" customWidth="1"/>
    <col min="4083" max="4083" width="17.5546875" style="500" customWidth="1"/>
    <col min="4084" max="4084" width="25.5546875" style="500" customWidth="1"/>
    <col min="4085" max="4085" width="16.88671875" style="500" customWidth="1"/>
    <col min="4086" max="4086" width="14.109375" style="500" customWidth="1"/>
    <col min="4087" max="4087" width="16.33203125" style="500" customWidth="1"/>
    <col min="4088" max="4088" width="15.5546875" style="500" customWidth="1"/>
    <col min="4089" max="4332" width="11.44140625" style="500"/>
    <col min="4333" max="4333" width="12.33203125" style="500" customWidth="1"/>
    <col min="4334" max="4334" width="43.5546875" style="500" customWidth="1"/>
    <col min="4335" max="4336" width="16.6640625" style="500" customWidth="1"/>
    <col min="4337" max="4337" width="17.5546875" style="500" customWidth="1"/>
    <col min="4338" max="4338" width="15.6640625" style="500" customWidth="1"/>
    <col min="4339" max="4339" width="17.5546875" style="500" customWidth="1"/>
    <col min="4340" max="4340" width="25.5546875" style="500" customWidth="1"/>
    <col min="4341" max="4341" width="16.88671875" style="500" customWidth="1"/>
    <col min="4342" max="4342" width="14.109375" style="500" customWidth="1"/>
    <col min="4343" max="4343" width="16.33203125" style="500" customWidth="1"/>
    <col min="4344" max="4344" width="15.5546875" style="500" customWidth="1"/>
    <col min="4345" max="4588" width="11.44140625" style="500"/>
    <col min="4589" max="4589" width="12.33203125" style="500" customWidth="1"/>
    <col min="4590" max="4590" width="43.5546875" style="500" customWidth="1"/>
    <col min="4591" max="4592" width="16.6640625" style="500" customWidth="1"/>
    <col min="4593" max="4593" width="17.5546875" style="500" customWidth="1"/>
    <col min="4594" max="4594" width="15.6640625" style="500" customWidth="1"/>
    <col min="4595" max="4595" width="17.5546875" style="500" customWidth="1"/>
    <col min="4596" max="4596" width="25.5546875" style="500" customWidth="1"/>
    <col min="4597" max="4597" width="16.88671875" style="500" customWidth="1"/>
    <col min="4598" max="4598" width="14.109375" style="500" customWidth="1"/>
    <col min="4599" max="4599" width="16.33203125" style="500" customWidth="1"/>
    <col min="4600" max="4600" width="15.5546875" style="500" customWidth="1"/>
    <col min="4601" max="4844" width="11.44140625" style="500"/>
    <col min="4845" max="4845" width="12.33203125" style="500" customWidth="1"/>
    <col min="4846" max="4846" width="43.5546875" style="500" customWidth="1"/>
    <col min="4847" max="4848" width="16.6640625" style="500" customWidth="1"/>
    <col min="4849" max="4849" width="17.5546875" style="500" customWidth="1"/>
    <col min="4850" max="4850" width="15.6640625" style="500" customWidth="1"/>
    <col min="4851" max="4851" width="17.5546875" style="500" customWidth="1"/>
    <col min="4852" max="4852" width="25.5546875" style="500" customWidth="1"/>
    <col min="4853" max="4853" width="16.88671875" style="500" customWidth="1"/>
    <col min="4854" max="4854" width="14.109375" style="500" customWidth="1"/>
    <col min="4855" max="4855" width="16.33203125" style="500" customWidth="1"/>
    <col min="4856" max="4856" width="15.5546875" style="500" customWidth="1"/>
    <col min="4857" max="5100" width="11.44140625" style="500"/>
    <col min="5101" max="5101" width="12.33203125" style="500" customWidth="1"/>
    <col min="5102" max="5102" width="43.5546875" style="500" customWidth="1"/>
    <col min="5103" max="5104" width="16.6640625" style="500" customWidth="1"/>
    <col min="5105" max="5105" width="17.5546875" style="500" customWidth="1"/>
    <col min="5106" max="5106" width="15.6640625" style="500" customWidth="1"/>
    <col min="5107" max="5107" width="17.5546875" style="500" customWidth="1"/>
    <col min="5108" max="5108" width="25.5546875" style="500" customWidth="1"/>
    <col min="5109" max="5109" width="16.88671875" style="500" customWidth="1"/>
    <col min="5110" max="5110" width="14.109375" style="500" customWidth="1"/>
    <col min="5111" max="5111" width="16.33203125" style="500" customWidth="1"/>
    <col min="5112" max="5112" width="15.5546875" style="500" customWidth="1"/>
    <col min="5113" max="5356" width="11.44140625" style="500"/>
    <col min="5357" max="5357" width="12.33203125" style="500" customWidth="1"/>
    <col min="5358" max="5358" width="43.5546875" style="500" customWidth="1"/>
    <col min="5359" max="5360" width="16.6640625" style="500" customWidth="1"/>
    <col min="5361" max="5361" width="17.5546875" style="500" customWidth="1"/>
    <col min="5362" max="5362" width="15.6640625" style="500" customWidth="1"/>
    <col min="5363" max="5363" width="17.5546875" style="500" customWidth="1"/>
    <col min="5364" max="5364" width="25.5546875" style="500" customWidth="1"/>
    <col min="5365" max="5365" width="16.88671875" style="500" customWidth="1"/>
    <col min="5366" max="5366" width="14.109375" style="500" customWidth="1"/>
    <col min="5367" max="5367" width="16.33203125" style="500" customWidth="1"/>
    <col min="5368" max="5368" width="15.5546875" style="500" customWidth="1"/>
    <col min="5369" max="5612" width="11.44140625" style="500"/>
    <col min="5613" max="5613" width="12.33203125" style="500" customWidth="1"/>
    <col min="5614" max="5614" width="43.5546875" style="500" customWidth="1"/>
    <col min="5615" max="5616" width="16.6640625" style="500" customWidth="1"/>
    <col min="5617" max="5617" width="17.5546875" style="500" customWidth="1"/>
    <col min="5618" max="5618" width="15.6640625" style="500" customWidth="1"/>
    <col min="5619" max="5619" width="17.5546875" style="500" customWidth="1"/>
    <col min="5620" max="5620" width="25.5546875" style="500" customWidth="1"/>
    <col min="5621" max="5621" width="16.88671875" style="500" customWidth="1"/>
    <col min="5622" max="5622" width="14.109375" style="500" customWidth="1"/>
    <col min="5623" max="5623" width="16.33203125" style="500" customWidth="1"/>
    <col min="5624" max="5624" width="15.5546875" style="500" customWidth="1"/>
    <col min="5625" max="5868" width="11.44140625" style="500"/>
    <col min="5869" max="5869" width="12.33203125" style="500" customWidth="1"/>
    <col min="5870" max="5870" width="43.5546875" style="500" customWidth="1"/>
    <col min="5871" max="5872" width="16.6640625" style="500" customWidth="1"/>
    <col min="5873" max="5873" width="17.5546875" style="500" customWidth="1"/>
    <col min="5874" max="5874" width="15.6640625" style="500" customWidth="1"/>
    <col min="5875" max="5875" width="17.5546875" style="500" customWidth="1"/>
    <col min="5876" max="5876" width="25.5546875" style="500" customWidth="1"/>
    <col min="5877" max="5877" width="16.88671875" style="500" customWidth="1"/>
    <col min="5878" max="5878" width="14.109375" style="500" customWidth="1"/>
    <col min="5879" max="5879" width="16.33203125" style="500" customWidth="1"/>
    <col min="5880" max="5880" width="15.5546875" style="500" customWidth="1"/>
    <col min="5881" max="6124" width="11.44140625" style="500"/>
    <col min="6125" max="6125" width="12.33203125" style="500" customWidth="1"/>
    <col min="6126" max="6126" width="43.5546875" style="500" customWidth="1"/>
    <col min="6127" max="6128" width="16.6640625" style="500" customWidth="1"/>
    <col min="6129" max="6129" width="17.5546875" style="500" customWidth="1"/>
    <col min="6130" max="6130" width="15.6640625" style="500" customWidth="1"/>
    <col min="6131" max="6131" width="17.5546875" style="500" customWidth="1"/>
    <col min="6132" max="6132" width="25.5546875" style="500" customWidth="1"/>
    <col min="6133" max="6133" width="16.88671875" style="500" customWidth="1"/>
    <col min="6134" max="6134" width="14.109375" style="500" customWidth="1"/>
    <col min="6135" max="6135" width="16.33203125" style="500" customWidth="1"/>
    <col min="6136" max="6136" width="15.5546875" style="500" customWidth="1"/>
    <col min="6137" max="6380" width="11.44140625" style="500"/>
    <col min="6381" max="6381" width="12.33203125" style="500" customWidth="1"/>
    <col min="6382" max="6382" width="43.5546875" style="500" customWidth="1"/>
    <col min="6383" max="6384" width="16.6640625" style="500" customWidth="1"/>
    <col min="6385" max="6385" width="17.5546875" style="500" customWidth="1"/>
    <col min="6386" max="6386" width="15.6640625" style="500" customWidth="1"/>
    <col min="6387" max="6387" width="17.5546875" style="500" customWidth="1"/>
    <col min="6388" max="6388" width="25.5546875" style="500" customWidth="1"/>
    <col min="6389" max="6389" width="16.88671875" style="500" customWidth="1"/>
    <col min="6390" max="6390" width="14.109375" style="500" customWidth="1"/>
    <col min="6391" max="6391" width="16.33203125" style="500" customWidth="1"/>
    <col min="6392" max="6392" width="15.5546875" style="500" customWidth="1"/>
    <col min="6393" max="6636" width="11.44140625" style="500"/>
    <col min="6637" max="6637" width="12.33203125" style="500" customWidth="1"/>
    <col min="6638" max="6638" width="43.5546875" style="500" customWidth="1"/>
    <col min="6639" max="6640" width="16.6640625" style="500" customWidth="1"/>
    <col min="6641" max="6641" width="17.5546875" style="500" customWidth="1"/>
    <col min="6642" max="6642" width="15.6640625" style="500" customWidth="1"/>
    <col min="6643" max="6643" width="17.5546875" style="500" customWidth="1"/>
    <col min="6644" max="6644" width="25.5546875" style="500" customWidth="1"/>
    <col min="6645" max="6645" width="16.88671875" style="500" customWidth="1"/>
    <col min="6646" max="6646" width="14.109375" style="500" customWidth="1"/>
    <col min="6647" max="6647" width="16.33203125" style="500" customWidth="1"/>
    <col min="6648" max="6648" width="15.5546875" style="500" customWidth="1"/>
    <col min="6649" max="6892" width="11.44140625" style="500"/>
    <col min="6893" max="6893" width="12.33203125" style="500" customWidth="1"/>
    <col min="6894" max="6894" width="43.5546875" style="500" customWidth="1"/>
    <col min="6895" max="6896" width="16.6640625" style="500" customWidth="1"/>
    <col min="6897" max="6897" width="17.5546875" style="500" customWidth="1"/>
    <col min="6898" max="6898" width="15.6640625" style="500" customWidth="1"/>
    <col min="6899" max="6899" width="17.5546875" style="500" customWidth="1"/>
    <col min="6900" max="6900" width="25.5546875" style="500" customWidth="1"/>
    <col min="6901" max="6901" width="16.88671875" style="500" customWidth="1"/>
    <col min="6902" max="6902" width="14.109375" style="500" customWidth="1"/>
    <col min="6903" max="6903" width="16.33203125" style="500" customWidth="1"/>
    <col min="6904" max="6904" width="15.5546875" style="500" customWidth="1"/>
    <col min="6905" max="7148" width="11.44140625" style="500"/>
    <col min="7149" max="7149" width="12.33203125" style="500" customWidth="1"/>
    <col min="7150" max="7150" width="43.5546875" style="500" customWidth="1"/>
    <col min="7151" max="7152" width="16.6640625" style="500" customWidth="1"/>
    <col min="7153" max="7153" width="17.5546875" style="500" customWidth="1"/>
    <col min="7154" max="7154" width="15.6640625" style="500" customWidth="1"/>
    <col min="7155" max="7155" width="17.5546875" style="500" customWidth="1"/>
    <col min="7156" max="7156" width="25.5546875" style="500" customWidth="1"/>
    <col min="7157" max="7157" width="16.88671875" style="500" customWidth="1"/>
    <col min="7158" max="7158" width="14.109375" style="500" customWidth="1"/>
    <col min="7159" max="7159" width="16.33203125" style="500" customWidth="1"/>
    <col min="7160" max="7160" width="15.5546875" style="500" customWidth="1"/>
    <col min="7161" max="7404" width="11.44140625" style="500"/>
    <col min="7405" max="7405" width="12.33203125" style="500" customWidth="1"/>
    <col min="7406" max="7406" width="43.5546875" style="500" customWidth="1"/>
    <col min="7407" max="7408" width="16.6640625" style="500" customWidth="1"/>
    <col min="7409" max="7409" width="17.5546875" style="500" customWidth="1"/>
    <col min="7410" max="7410" width="15.6640625" style="500" customWidth="1"/>
    <col min="7411" max="7411" width="17.5546875" style="500" customWidth="1"/>
    <col min="7412" max="7412" width="25.5546875" style="500" customWidth="1"/>
    <col min="7413" max="7413" width="16.88671875" style="500" customWidth="1"/>
    <col min="7414" max="7414" width="14.109375" style="500" customWidth="1"/>
    <col min="7415" max="7415" width="16.33203125" style="500" customWidth="1"/>
    <col min="7416" max="7416" width="15.5546875" style="500" customWidth="1"/>
    <col min="7417" max="7660" width="11.44140625" style="500"/>
    <col min="7661" max="7661" width="12.33203125" style="500" customWidth="1"/>
    <col min="7662" max="7662" width="43.5546875" style="500" customWidth="1"/>
    <col min="7663" max="7664" width="16.6640625" style="500" customWidth="1"/>
    <col min="7665" max="7665" width="17.5546875" style="500" customWidth="1"/>
    <col min="7666" max="7666" width="15.6640625" style="500" customWidth="1"/>
    <col min="7667" max="7667" width="17.5546875" style="500" customWidth="1"/>
    <col min="7668" max="7668" width="25.5546875" style="500" customWidth="1"/>
    <col min="7669" max="7669" width="16.88671875" style="500" customWidth="1"/>
    <col min="7670" max="7670" width="14.109375" style="500" customWidth="1"/>
    <col min="7671" max="7671" width="16.33203125" style="500" customWidth="1"/>
    <col min="7672" max="7672" width="15.5546875" style="500" customWidth="1"/>
    <col min="7673" max="7916" width="11.44140625" style="500"/>
    <col min="7917" max="7917" width="12.33203125" style="500" customWidth="1"/>
    <col min="7918" max="7918" width="43.5546875" style="500" customWidth="1"/>
    <col min="7919" max="7920" width="16.6640625" style="500" customWidth="1"/>
    <col min="7921" max="7921" width="17.5546875" style="500" customWidth="1"/>
    <col min="7922" max="7922" width="15.6640625" style="500" customWidth="1"/>
    <col min="7923" max="7923" width="17.5546875" style="500" customWidth="1"/>
    <col min="7924" max="7924" width="25.5546875" style="500" customWidth="1"/>
    <col min="7925" max="7925" width="16.88671875" style="500" customWidth="1"/>
    <col min="7926" max="7926" width="14.109375" style="500" customWidth="1"/>
    <col min="7927" max="7927" width="16.33203125" style="500" customWidth="1"/>
    <col min="7928" max="7928" width="15.5546875" style="500" customWidth="1"/>
    <col min="7929" max="8172" width="11.44140625" style="500"/>
    <col min="8173" max="8173" width="12.33203125" style="500" customWidth="1"/>
    <col min="8174" max="8174" width="43.5546875" style="500" customWidth="1"/>
    <col min="8175" max="8176" width="16.6640625" style="500" customWidth="1"/>
    <col min="8177" max="8177" width="17.5546875" style="500" customWidth="1"/>
    <col min="8178" max="8178" width="15.6640625" style="500" customWidth="1"/>
    <col min="8179" max="8179" width="17.5546875" style="500" customWidth="1"/>
    <col min="8180" max="8180" width="25.5546875" style="500" customWidth="1"/>
    <col min="8181" max="8181" width="16.88671875" style="500" customWidth="1"/>
    <col min="8182" max="8182" width="14.109375" style="500" customWidth="1"/>
    <col min="8183" max="8183" width="16.33203125" style="500" customWidth="1"/>
    <col min="8184" max="8184" width="15.5546875" style="500" customWidth="1"/>
    <col min="8185" max="8428" width="11.44140625" style="500"/>
    <col min="8429" max="8429" width="12.33203125" style="500" customWidth="1"/>
    <col min="8430" max="8430" width="43.5546875" style="500" customWidth="1"/>
    <col min="8431" max="8432" width="16.6640625" style="500" customWidth="1"/>
    <col min="8433" max="8433" width="17.5546875" style="500" customWidth="1"/>
    <col min="8434" max="8434" width="15.6640625" style="500" customWidth="1"/>
    <col min="8435" max="8435" width="17.5546875" style="500" customWidth="1"/>
    <col min="8436" max="8436" width="25.5546875" style="500" customWidth="1"/>
    <col min="8437" max="8437" width="16.88671875" style="500" customWidth="1"/>
    <col min="8438" max="8438" width="14.109375" style="500" customWidth="1"/>
    <col min="8439" max="8439" width="16.33203125" style="500" customWidth="1"/>
    <col min="8440" max="8440" width="15.5546875" style="500" customWidth="1"/>
    <col min="8441" max="8684" width="11.44140625" style="500"/>
    <col min="8685" max="8685" width="12.33203125" style="500" customWidth="1"/>
    <col min="8686" max="8686" width="43.5546875" style="500" customWidth="1"/>
    <col min="8687" max="8688" width="16.6640625" style="500" customWidth="1"/>
    <col min="8689" max="8689" width="17.5546875" style="500" customWidth="1"/>
    <col min="8690" max="8690" width="15.6640625" style="500" customWidth="1"/>
    <col min="8691" max="8691" width="17.5546875" style="500" customWidth="1"/>
    <col min="8692" max="8692" width="25.5546875" style="500" customWidth="1"/>
    <col min="8693" max="8693" width="16.88671875" style="500" customWidth="1"/>
    <col min="8694" max="8694" width="14.109375" style="500" customWidth="1"/>
    <col min="8695" max="8695" width="16.33203125" style="500" customWidth="1"/>
    <col min="8696" max="8696" width="15.5546875" style="500" customWidth="1"/>
    <col min="8697" max="8940" width="11.44140625" style="500"/>
    <col min="8941" max="8941" width="12.33203125" style="500" customWidth="1"/>
    <col min="8942" max="8942" width="43.5546875" style="500" customWidth="1"/>
    <col min="8943" max="8944" width="16.6640625" style="500" customWidth="1"/>
    <col min="8945" max="8945" width="17.5546875" style="500" customWidth="1"/>
    <col min="8946" max="8946" width="15.6640625" style="500" customWidth="1"/>
    <col min="8947" max="8947" width="17.5546875" style="500" customWidth="1"/>
    <col min="8948" max="8948" width="25.5546875" style="500" customWidth="1"/>
    <col min="8949" max="8949" width="16.88671875" style="500" customWidth="1"/>
    <col min="8950" max="8950" width="14.109375" style="500" customWidth="1"/>
    <col min="8951" max="8951" width="16.33203125" style="500" customWidth="1"/>
    <col min="8952" max="8952" width="15.5546875" style="500" customWidth="1"/>
    <col min="8953" max="9196" width="11.44140625" style="500"/>
    <col min="9197" max="9197" width="12.33203125" style="500" customWidth="1"/>
    <col min="9198" max="9198" width="43.5546875" style="500" customWidth="1"/>
    <col min="9199" max="9200" width="16.6640625" style="500" customWidth="1"/>
    <col min="9201" max="9201" width="17.5546875" style="500" customWidth="1"/>
    <col min="9202" max="9202" width="15.6640625" style="500" customWidth="1"/>
    <col min="9203" max="9203" width="17.5546875" style="500" customWidth="1"/>
    <col min="9204" max="9204" width="25.5546875" style="500" customWidth="1"/>
    <col min="9205" max="9205" width="16.88671875" style="500" customWidth="1"/>
    <col min="9206" max="9206" width="14.109375" style="500" customWidth="1"/>
    <col min="9207" max="9207" width="16.33203125" style="500" customWidth="1"/>
    <col min="9208" max="9208" width="15.5546875" style="500" customWidth="1"/>
    <col min="9209" max="9452" width="11.44140625" style="500"/>
    <col min="9453" max="9453" width="12.33203125" style="500" customWidth="1"/>
    <col min="9454" max="9454" width="43.5546875" style="500" customWidth="1"/>
    <col min="9455" max="9456" width="16.6640625" style="500" customWidth="1"/>
    <col min="9457" max="9457" width="17.5546875" style="500" customWidth="1"/>
    <col min="9458" max="9458" width="15.6640625" style="500" customWidth="1"/>
    <col min="9459" max="9459" width="17.5546875" style="500" customWidth="1"/>
    <col min="9460" max="9460" width="25.5546875" style="500" customWidth="1"/>
    <col min="9461" max="9461" width="16.88671875" style="500" customWidth="1"/>
    <col min="9462" max="9462" width="14.109375" style="500" customWidth="1"/>
    <col min="9463" max="9463" width="16.33203125" style="500" customWidth="1"/>
    <col min="9464" max="9464" width="15.5546875" style="500" customWidth="1"/>
    <col min="9465" max="9708" width="11.44140625" style="500"/>
    <col min="9709" max="9709" width="12.33203125" style="500" customWidth="1"/>
    <col min="9710" max="9710" width="43.5546875" style="500" customWidth="1"/>
    <col min="9711" max="9712" width="16.6640625" style="500" customWidth="1"/>
    <col min="9713" max="9713" width="17.5546875" style="500" customWidth="1"/>
    <col min="9714" max="9714" width="15.6640625" style="500" customWidth="1"/>
    <col min="9715" max="9715" width="17.5546875" style="500" customWidth="1"/>
    <col min="9716" max="9716" width="25.5546875" style="500" customWidth="1"/>
    <col min="9717" max="9717" width="16.88671875" style="500" customWidth="1"/>
    <col min="9718" max="9718" width="14.109375" style="500" customWidth="1"/>
    <col min="9719" max="9719" width="16.33203125" style="500" customWidth="1"/>
    <col min="9720" max="9720" width="15.5546875" style="500" customWidth="1"/>
    <col min="9721" max="9964" width="11.44140625" style="500"/>
    <col min="9965" max="9965" width="12.33203125" style="500" customWidth="1"/>
    <col min="9966" max="9966" width="43.5546875" style="500" customWidth="1"/>
    <col min="9967" max="9968" width="16.6640625" style="500" customWidth="1"/>
    <col min="9969" max="9969" width="17.5546875" style="500" customWidth="1"/>
    <col min="9970" max="9970" width="15.6640625" style="500" customWidth="1"/>
    <col min="9971" max="9971" width="17.5546875" style="500" customWidth="1"/>
    <col min="9972" max="9972" width="25.5546875" style="500" customWidth="1"/>
    <col min="9973" max="9973" width="16.88671875" style="500" customWidth="1"/>
    <col min="9974" max="9974" width="14.109375" style="500" customWidth="1"/>
    <col min="9975" max="9975" width="16.33203125" style="500" customWidth="1"/>
    <col min="9976" max="9976" width="15.5546875" style="500" customWidth="1"/>
    <col min="9977" max="10220" width="11.44140625" style="500"/>
    <col min="10221" max="10221" width="12.33203125" style="500" customWidth="1"/>
    <col min="10222" max="10222" width="43.5546875" style="500" customWidth="1"/>
    <col min="10223" max="10224" width="16.6640625" style="500" customWidth="1"/>
    <col min="10225" max="10225" width="17.5546875" style="500" customWidth="1"/>
    <col min="10226" max="10226" width="15.6640625" style="500" customWidth="1"/>
    <col min="10227" max="10227" width="17.5546875" style="500" customWidth="1"/>
    <col min="10228" max="10228" width="25.5546875" style="500" customWidth="1"/>
    <col min="10229" max="10229" width="16.88671875" style="500" customWidth="1"/>
    <col min="10230" max="10230" width="14.109375" style="500" customWidth="1"/>
    <col min="10231" max="10231" width="16.33203125" style="500" customWidth="1"/>
    <col min="10232" max="10232" width="15.5546875" style="500" customWidth="1"/>
    <col min="10233" max="10476" width="11.44140625" style="500"/>
    <col min="10477" max="10477" width="12.33203125" style="500" customWidth="1"/>
    <col min="10478" max="10478" width="43.5546875" style="500" customWidth="1"/>
    <col min="10479" max="10480" width="16.6640625" style="500" customWidth="1"/>
    <col min="10481" max="10481" width="17.5546875" style="500" customWidth="1"/>
    <col min="10482" max="10482" width="15.6640625" style="500" customWidth="1"/>
    <col min="10483" max="10483" width="17.5546875" style="500" customWidth="1"/>
    <col min="10484" max="10484" width="25.5546875" style="500" customWidth="1"/>
    <col min="10485" max="10485" width="16.88671875" style="500" customWidth="1"/>
    <col min="10486" max="10486" width="14.109375" style="500" customWidth="1"/>
    <col min="10487" max="10487" width="16.33203125" style="500" customWidth="1"/>
    <col min="10488" max="10488" width="15.5546875" style="500" customWidth="1"/>
    <col min="10489" max="10732" width="11.44140625" style="500"/>
    <col min="10733" max="10733" width="12.33203125" style="500" customWidth="1"/>
    <col min="10734" max="10734" width="43.5546875" style="500" customWidth="1"/>
    <col min="10735" max="10736" width="16.6640625" style="500" customWidth="1"/>
    <col min="10737" max="10737" width="17.5546875" style="500" customWidth="1"/>
    <col min="10738" max="10738" width="15.6640625" style="500" customWidth="1"/>
    <col min="10739" max="10739" width="17.5546875" style="500" customWidth="1"/>
    <col min="10740" max="10740" width="25.5546875" style="500" customWidth="1"/>
    <col min="10741" max="10741" width="16.88671875" style="500" customWidth="1"/>
    <col min="10742" max="10742" width="14.109375" style="500" customWidth="1"/>
    <col min="10743" max="10743" width="16.33203125" style="500" customWidth="1"/>
    <col min="10744" max="10744" width="15.5546875" style="500" customWidth="1"/>
    <col min="10745" max="10988" width="11.44140625" style="500"/>
    <col min="10989" max="10989" width="12.33203125" style="500" customWidth="1"/>
    <col min="10990" max="10990" width="43.5546875" style="500" customWidth="1"/>
    <col min="10991" max="10992" width="16.6640625" style="500" customWidth="1"/>
    <col min="10993" max="10993" width="17.5546875" style="500" customWidth="1"/>
    <col min="10994" max="10994" width="15.6640625" style="500" customWidth="1"/>
    <col min="10995" max="10995" width="17.5546875" style="500" customWidth="1"/>
    <col min="10996" max="10996" width="25.5546875" style="500" customWidth="1"/>
    <col min="10997" max="10997" width="16.88671875" style="500" customWidth="1"/>
    <col min="10998" max="10998" width="14.109375" style="500" customWidth="1"/>
    <col min="10999" max="10999" width="16.33203125" style="500" customWidth="1"/>
    <col min="11000" max="11000" width="15.5546875" style="500" customWidth="1"/>
    <col min="11001" max="11244" width="11.44140625" style="500"/>
    <col min="11245" max="11245" width="12.33203125" style="500" customWidth="1"/>
    <col min="11246" max="11246" width="43.5546875" style="500" customWidth="1"/>
    <col min="11247" max="11248" width="16.6640625" style="500" customWidth="1"/>
    <col min="11249" max="11249" width="17.5546875" style="500" customWidth="1"/>
    <col min="11250" max="11250" width="15.6640625" style="500" customWidth="1"/>
    <col min="11251" max="11251" width="17.5546875" style="500" customWidth="1"/>
    <col min="11252" max="11252" width="25.5546875" style="500" customWidth="1"/>
    <col min="11253" max="11253" width="16.88671875" style="500" customWidth="1"/>
    <col min="11254" max="11254" width="14.109375" style="500" customWidth="1"/>
    <col min="11255" max="11255" width="16.33203125" style="500" customWidth="1"/>
    <col min="11256" max="11256" width="15.5546875" style="500" customWidth="1"/>
    <col min="11257" max="11500" width="11.44140625" style="500"/>
    <col min="11501" max="11501" width="12.33203125" style="500" customWidth="1"/>
    <col min="11502" max="11502" width="43.5546875" style="500" customWidth="1"/>
    <col min="11503" max="11504" width="16.6640625" style="500" customWidth="1"/>
    <col min="11505" max="11505" width="17.5546875" style="500" customWidth="1"/>
    <col min="11506" max="11506" width="15.6640625" style="500" customWidth="1"/>
    <col min="11507" max="11507" width="17.5546875" style="500" customWidth="1"/>
    <col min="11508" max="11508" width="25.5546875" style="500" customWidth="1"/>
    <col min="11509" max="11509" width="16.88671875" style="500" customWidth="1"/>
    <col min="11510" max="11510" width="14.109375" style="500" customWidth="1"/>
    <col min="11511" max="11511" width="16.33203125" style="500" customWidth="1"/>
    <col min="11512" max="11512" width="15.5546875" style="500" customWidth="1"/>
    <col min="11513" max="11756" width="11.44140625" style="500"/>
    <col min="11757" max="11757" width="12.33203125" style="500" customWidth="1"/>
    <col min="11758" max="11758" width="43.5546875" style="500" customWidth="1"/>
    <col min="11759" max="11760" width="16.6640625" style="500" customWidth="1"/>
    <col min="11761" max="11761" width="17.5546875" style="500" customWidth="1"/>
    <col min="11762" max="11762" width="15.6640625" style="500" customWidth="1"/>
    <col min="11763" max="11763" width="17.5546875" style="500" customWidth="1"/>
    <col min="11764" max="11764" width="25.5546875" style="500" customWidth="1"/>
    <col min="11765" max="11765" width="16.88671875" style="500" customWidth="1"/>
    <col min="11766" max="11766" width="14.109375" style="500" customWidth="1"/>
    <col min="11767" max="11767" width="16.33203125" style="500" customWidth="1"/>
    <col min="11768" max="11768" width="15.5546875" style="500" customWidth="1"/>
    <col min="11769" max="12012" width="11.44140625" style="500"/>
    <col min="12013" max="12013" width="12.33203125" style="500" customWidth="1"/>
    <col min="12014" max="12014" width="43.5546875" style="500" customWidth="1"/>
    <col min="12015" max="12016" width="16.6640625" style="500" customWidth="1"/>
    <col min="12017" max="12017" width="17.5546875" style="500" customWidth="1"/>
    <col min="12018" max="12018" width="15.6640625" style="500" customWidth="1"/>
    <col min="12019" max="12019" width="17.5546875" style="500" customWidth="1"/>
    <col min="12020" max="12020" width="25.5546875" style="500" customWidth="1"/>
    <col min="12021" max="12021" width="16.88671875" style="500" customWidth="1"/>
    <col min="12022" max="12022" width="14.109375" style="500" customWidth="1"/>
    <col min="12023" max="12023" width="16.33203125" style="500" customWidth="1"/>
    <col min="12024" max="12024" width="15.5546875" style="500" customWidth="1"/>
    <col min="12025" max="12268" width="11.44140625" style="500"/>
    <col min="12269" max="12269" width="12.33203125" style="500" customWidth="1"/>
    <col min="12270" max="12270" width="43.5546875" style="500" customWidth="1"/>
    <col min="12271" max="12272" width="16.6640625" style="500" customWidth="1"/>
    <col min="12273" max="12273" width="17.5546875" style="500" customWidth="1"/>
    <col min="12274" max="12274" width="15.6640625" style="500" customWidth="1"/>
    <col min="12275" max="12275" width="17.5546875" style="500" customWidth="1"/>
    <col min="12276" max="12276" width="25.5546875" style="500" customWidth="1"/>
    <col min="12277" max="12277" width="16.88671875" style="500" customWidth="1"/>
    <col min="12278" max="12278" width="14.109375" style="500" customWidth="1"/>
    <col min="12279" max="12279" width="16.33203125" style="500" customWidth="1"/>
    <col min="12280" max="12280" width="15.5546875" style="500" customWidth="1"/>
    <col min="12281" max="12524" width="11.44140625" style="500"/>
    <col min="12525" max="12525" width="12.33203125" style="500" customWidth="1"/>
    <col min="12526" max="12526" width="43.5546875" style="500" customWidth="1"/>
    <col min="12527" max="12528" width="16.6640625" style="500" customWidth="1"/>
    <col min="12529" max="12529" width="17.5546875" style="500" customWidth="1"/>
    <col min="12530" max="12530" width="15.6640625" style="500" customWidth="1"/>
    <col min="12531" max="12531" width="17.5546875" style="500" customWidth="1"/>
    <col min="12532" max="12532" width="25.5546875" style="500" customWidth="1"/>
    <col min="12533" max="12533" width="16.88671875" style="500" customWidth="1"/>
    <col min="12534" max="12534" width="14.109375" style="500" customWidth="1"/>
    <col min="12535" max="12535" width="16.33203125" style="500" customWidth="1"/>
    <col min="12536" max="12536" width="15.5546875" style="500" customWidth="1"/>
    <col min="12537" max="12780" width="11.44140625" style="500"/>
    <col min="12781" max="12781" width="12.33203125" style="500" customWidth="1"/>
    <col min="12782" max="12782" width="43.5546875" style="500" customWidth="1"/>
    <col min="12783" max="12784" width="16.6640625" style="500" customWidth="1"/>
    <col min="12785" max="12785" width="17.5546875" style="500" customWidth="1"/>
    <col min="12786" max="12786" width="15.6640625" style="500" customWidth="1"/>
    <col min="12787" max="12787" width="17.5546875" style="500" customWidth="1"/>
    <col min="12788" max="12788" width="25.5546875" style="500" customWidth="1"/>
    <col min="12789" max="12789" width="16.88671875" style="500" customWidth="1"/>
    <col min="12790" max="12790" width="14.109375" style="500" customWidth="1"/>
    <col min="12791" max="12791" width="16.33203125" style="500" customWidth="1"/>
    <col min="12792" max="12792" width="15.5546875" style="500" customWidth="1"/>
    <col min="12793" max="13036" width="11.44140625" style="500"/>
    <col min="13037" max="13037" width="12.33203125" style="500" customWidth="1"/>
    <col min="13038" max="13038" width="43.5546875" style="500" customWidth="1"/>
    <col min="13039" max="13040" width="16.6640625" style="500" customWidth="1"/>
    <col min="13041" max="13041" width="17.5546875" style="500" customWidth="1"/>
    <col min="13042" max="13042" width="15.6640625" style="500" customWidth="1"/>
    <col min="13043" max="13043" width="17.5546875" style="500" customWidth="1"/>
    <col min="13044" max="13044" width="25.5546875" style="500" customWidth="1"/>
    <col min="13045" max="13045" width="16.88671875" style="500" customWidth="1"/>
    <col min="13046" max="13046" width="14.109375" style="500" customWidth="1"/>
    <col min="13047" max="13047" width="16.33203125" style="500" customWidth="1"/>
    <col min="13048" max="13048" width="15.5546875" style="500" customWidth="1"/>
    <col min="13049" max="13292" width="11.44140625" style="500"/>
    <col min="13293" max="13293" width="12.33203125" style="500" customWidth="1"/>
    <col min="13294" max="13294" width="43.5546875" style="500" customWidth="1"/>
    <col min="13295" max="13296" width="16.6640625" style="500" customWidth="1"/>
    <col min="13297" max="13297" width="17.5546875" style="500" customWidth="1"/>
    <col min="13298" max="13298" width="15.6640625" style="500" customWidth="1"/>
    <col min="13299" max="13299" width="17.5546875" style="500" customWidth="1"/>
    <col min="13300" max="13300" width="25.5546875" style="500" customWidth="1"/>
    <col min="13301" max="13301" width="16.88671875" style="500" customWidth="1"/>
    <col min="13302" max="13302" width="14.109375" style="500" customWidth="1"/>
    <col min="13303" max="13303" width="16.33203125" style="500" customWidth="1"/>
    <col min="13304" max="13304" width="15.5546875" style="500" customWidth="1"/>
    <col min="13305" max="13548" width="11.44140625" style="500"/>
    <col min="13549" max="13549" width="12.33203125" style="500" customWidth="1"/>
    <col min="13550" max="13550" width="43.5546875" style="500" customWidth="1"/>
    <col min="13551" max="13552" width="16.6640625" style="500" customWidth="1"/>
    <col min="13553" max="13553" width="17.5546875" style="500" customWidth="1"/>
    <col min="13554" max="13554" width="15.6640625" style="500" customWidth="1"/>
    <col min="13555" max="13555" width="17.5546875" style="500" customWidth="1"/>
    <col min="13556" max="13556" width="25.5546875" style="500" customWidth="1"/>
    <col min="13557" max="13557" width="16.88671875" style="500" customWidth="1"/>
    <col min="13558" max="13558" width="14.109375" style="500" customWidth="1"/>
    <col min="13559" max="13559" width="16.33203125" style="500" customWidth="1"/>
    <col min="13560" max="13560" width="15.5546875" style="500" customWidth="1"/>
    <col min="13561" max="13804" width="11.44140625" style="500"/>
    <col min="13805" max="13805" width="12.33203125" style="500" customWidth="1"/>
    <col min="13806" max="13806" width="43.5546875" style="500" customWidth="1"/>
    <col min="13807" max="13808" width="16.6640625" style="500" customWidth="1"/>
    <col min="13809" max="13809" width="17.5546875" style="500" customWidth="1"/>
    <col min="13810" max="13810" width="15.6640625" style="500" customWidth="1"/>
    <col min="13811" max="13811" width="17.5546875" style="500" customWidth="1"/>
    <col min="13812" max="13812" width="25.5546875" style="500" customWidth="1"/>
    <col min="13813" max="13813" width="16.88671875" style="500" customWidth="1"/>
    <col min="13814" max="13814" width="14.109375" style="500" customWidth="1"/>
    <col min="13815" max="13815" width="16.33203125" style="500" customWidth="1"/>
    <col min="13816" max="13816" width="15.5546875" style="500" customWidth="1"/>
    <col min="13817" max="14060" width="11.44140625" style="500"/>
    <col min="14061" max="14061" width="12.33203125" style="500" customWidth="1"/>
    <col min="14062" max="14062" width="43.5546875" style="500" customWidth="1"/>
    <col min="14063" max="14064" width="16.6640625" style="500" customWidth="1"/>
    <col min="14065" max="14065" width="17.5546875" style="500" customWidth="1"/>
    <col min="14066" max="14066" width="15.6640625" style="500" customWidth="1"/>
    <col min="14067" max="14067" width="17.5546875" style="500" customWidth="1"/>
    <col min="14068" max="14068" width="25.5546875" style="500" customWidth="1"/>
    <col min="14069" max="14069" width="16.88671875" style="500" customWidth="1"/>
    <col min="14070" max="14070" width="14.109375" style="500" customWidth="1"/>
    <col min="14071" max="14071" width="16.33203125" style="500" customWidth="1"/>
    <col min="14072" max="14072" width="15.5546875" style="500" customWidth="1"/>
    <col min="14073" max="14316" width="11.44140625" style="500"/>
    <col min="14317" max="14317" width="12.33203125" style="500" customWidth="1"/>
    <col min="14318" max="14318" width="43.5546875" style="500" customWidth="1"/>
    <col min="14319" max="14320" width="16.6640625" style="500" customWidth="1"/>
    <col min="14321" max="14321" width="17.5546875" style="500" customWidth="1"/>
    <col min="14322" max="14322" width="15.6640625" style="500" customWidth="1"/>
    <col min="14323" max="14323" width="17.5546875" style="500" customWidth="1"/>
    <col min="14324" max="14324" width="25.5546875" style="500" customWidth="1"/>
    <col min="14325" max="14325" width="16.88671875" style="500" customWidth="1"/>
    <col min="14326" max="14326" width="14.109375" style="500" customWidth="1"/>
    <col min="14327" max="14327" width="16.33203125" style="500" customWidth="1"/>
    <col min="14328" max="14328" width="15.5546875" style="500" customWidth="1"/>
    <col min="14329" max="14572" width="11.44140625" style="500"/>
    <col min="14573" max="14573" width="12.33203125" style="500" customWidth="1"/>
    <col min="14574" max="14574" width="43.5546875" style="500" customWidth="1"/>
    <col min="14575" max="14576" width="16.6640625" style="500" customWidth="1"/>
    <col min="14577" max="14577" width="17.5546875" style="500" customWidth="1"/>
    <col min="14578" max="14578" width="15.6640625" style="500" customWidth="1"/>
    <col min="14579" max="14579" width="17.5546875" style="500" customWidth="1"/>
    <col min="14580" max="14580" width="25.5546875" style="500" customWidth="1"/>
    <col min="14581" max="14581" width="16.88671875" style="500" customWidth="1"/>
    <col min="14582" max="14582" width="14.109375" style="500" customWidth="1"/>
    <col min="14583" max="14583" width="16.33203125" style="500" customWidth="1"/>
    <col min="14584" max="14584" width="15.5546875" style="500" customWidth="1"/>
    <col min="14585" max="14828" width="11.44140625" style="500"/>
    <col min="14829" max="14829" width="12.33203125" style="500" customWidth="1"/>
    <col min="14830" max="14830" width="43.5546875" style="500" customWidth="1"/>
    <col min="14831" max="14832" width="16.6640625" style="500" customWidth="1"/>
    <col min="14833" max="14833" width="17.5546875" style="500" customWidth="1"/>
    <col min="14834" max="14834" width="15.6640625" style="500" customWidth="1"/>
    <col min="14835" max="14835" width="17.5546875" style="500" customWidth="1"/>
    <col min="14836" max="14836" width="25.5546875" style="500" customWidth="1"/>
    <col min="14837" max="14837" width="16.88671875" style="500" customWidth="1"/>
    <col min="14838" max="14838" width="14.109375" style="500" customWidth="1"/>
    <col min="14839" max="14839" width="16.33203125" style="500" customWidth="1"/>
    <col min="14840" max="14840" width="15.5546875" style="500" customWidth="1"/>
    <col min="14841" max="15084" width="11.44140625" style="500"/>
    <col min="15085" max="15085" width="12.33203125" style="500" customWidth="1"/>
    <col min="15086" max="15086" width="43.5546875" style="500" customWidth="1"/>
    <col min="15087" max="15088" width="16.6640625" style="500" customWidth="1"/>
    <col min="15089" max="15089" width="17.5546875" style="500" customWidth="1"/>
    <col min="15090" max="15090" width="15.6640625" style="500" customWidth="1"/>
    <col min="15091" max="15091" width="17.5546875" style="500" customWidth="1"/>
    <col min="15092" max="15092" width="25.5546875" style="500" customWidth="1"/>
    <col min="15093" max="15093" width="16.88671875" style="500" customWidth="1"/>
    <col min="15094" max="15094" width="14.109375" style="500" customWidth="1"/>
    <col min="15095" max="15095" width="16.33203125" style="500" customWidth="1"/>
    <col min="15096" max="15096" width="15.5546875" style="500" customWidth="1"/>
    <col min="15097" max="15340" width="11.44140625" style="500"/>
    <col min="15341" max="15341" width="12.33203125" style="500" customWidth="1"/>
    <col min="15342" max="15342" width="43.5546875" style="500" customWidth="1"/>
    <col min="15343" max="15344" width="16.6640625" style="500" customWidth="1"/>
    <col min="15345" max="15345" width="17.5546875" style="500" customWidth="1"/>
    <col min="15346" max="15346" width="15.6640625" style="500" customWidth="1"/>
    <col min="15347" max="15347" width="17.5546875" style="500" customWidth="1"/>
    <col min="15348" max="15348" width="25.5546875" style="500" customWidth="1"/>
    <col min="15349" max="15349" width="16.88671875" style="500" customWidth="1"/>
    <col min="15350" max="15350" width="14.109375" style="500" customWidth="1"/>
    <col min="15351" max="15351" width="16.33203125" style="500" customWidth="1"/>
    <col min="15352" max="15352" width="15.5546875" style="500" customWidth="1"/>
    <col min="15353" max="15596" width="11.44140625" style="500"/>
    <col min="15597" max="15597" width="12.33203125" style="500" customWidth="1"/>
    <col min="15598" max="15598" width="43.5546875" style="500" customWidth="1"/>
    <col min="15599" max="15600" width="16.6640625" style="500" customWidth="1"/>
    <col min="15601" max="15601" width="17.5546875" style="500" customWidth="1"/>
    <col min="15602" max="15602" width="15.6640625" style="500" customWidth="1"/>
    <col min="15603" max="15603" width="17.5546875" style="500" customWidth="1"/>
    <col min="15604" max="15604" width="25.5546875" style="500" customWidth="1"/>
    <col min="15605" max="15605" width="16.88671875" style="500" customWidth="1"/>
    <col min="15606" max="15606" width="14.109375" style="500" customWidth="1"/>
    <col min="15607" max="15607" width="16.33203125" style="500" customWidth="1"/>
    <col min="15608" max="15608" width="15.5546875" style="500" customWidth="1"/>
    <col min="15609" max="15852" width="11.44140625" style="500"/>
    <col min="15853" max="15853" width="12.33203125" style="500" customWidth="1"/>
    <col min="15854" max="15854" width="43.5546875" style="500" customWidth="1"/>
    <col min="15855" max="15856" width="16.6640625" style="500" customWidth="1"/>
    <col min="15857" max="15857" width="17.5546875" style="500" customWidth="1"/>
    <col min="15858" max="15858" width="15.6640625" style="500" customWidth="1"/>
    <col min="15859" max="15859" width="17.5546875" style="500" customWidth="1"/>
    <col min="15860" max="15860" width="25.5546875" style="500" customWidth="1"/>
    <col min="15861" max="15861" width="16.88671875" style="500" customWidth="1"/>
    <col min="15862" max="15862" width="14.109375" style="500" customWidth="1"/>
    <col min="15863" max="15863" width="16.33203125" style="500" customWidth="1"/>
    <col min="15864" max="15864" width="15.5546875" style="500" customWidth="1"/>
    <col min="15865" max="16108" width="11.44140625" style="500"/>
    <col min="16109" max="16109" width="12.33203125" style="500" customWidth="1"/>
    <col min="16110" max="16110" width="43.5546875" style="500" customWidth="1"/>
    <col min="16111" max="16112" width="16.6640625" style="500" customWidth="1"/>
    <col min="16113" max="16113" width="17.5546875" style="500" customWidth="1"/>
    <col min="16114" max="16114" width="15.6640625" style="500" customWidth="1"/>
    <col min="16115" max="16115" width="17.5546875" style="500" customWidth="1"/>
    <col min="16116" max="16116" width="25.5546875" style="500" customWidth="1"/>
    <col min="16117" max="16117" width="16.88671875" style="500" customWidth="1"/>
    <col min="16118" max="16118" width="14.109375" style="500" customWidth="1"/>
    <col min="16119" max="16119" width="16.33203125" style="500" customWidth="1"/>
    <col min="16120" max="16120" width="15.5546875" style="500" customWidth="1"/>
    <col min="16121" max="16384" width="11.44140625" style="500"/>
  </cols>
  <sheetData>
    <row r="2" spans="1:10" ht="17.399999999999999" x14ac:dyDescent="0.25">
      <c r="C2" s="495" t="s">
        <v>0</v>
      </c>
      <c r="D2" s="846" t="s">
        <v>1534</v>
      </c>
      <c r="E2" s="846"/>
      <c r="F2" s="497"/>
      <c r="G2" s="4"/>
      <c r="H2" s="5"/>
      <c r="I2" s="498"/>
      <c r="J2" s="498"/>
    </row>
    <row r="3" spans="1:10" ht="18" customHeight="1" thickBot="1" x14ac:dyDescent="0.3">
      <c r="C3" s="501" t="s">
        <v>2</v>
      </c>
      <c r="D3" s="847" t="s">
        <v>3</v>
      </c>
      <c r="E3" s="847"/>
      <c r="F3" s="502"/>
      <c r="G3" s="10"/>
      <c r="H3" s="11"/>
      <c r="I3" s="503"/>
      <c r="J3" s="503"/>
    </row>
    <row r="4" spans="1:10" ht="15" customHeight="1" thickBot="1" x14ac:dyDescent="0.3">
      <c r="C4" s="851" t="s">
        <v>5</v>
      </c>
      <c r="D4" s="852"/>
      <c r="E4" s="852"/>
      <c r="F4" s="852"/>
      <c r="G4" s="852"/>
      <c r="H4" s="852"/>
      <c r="I4" s="853"/>
      <c r="J4" s="504"/>
    </row>
    <row r="5" spans="1:10" ht="27" thickBot="1" x14ac:dyDescent="0.3">
      <c r="A5" s="14" t="s">
        <v>8</v>
      </c>
      <c r="B5" s="14" t="s">
        <v>9</v>
      </c>
      <c r="C5" s="15" t="s">
        <v>10</v>
      </c>
      <c r="D5" s="16" t="s">
        <v>11</v>
      </c>
      <c r="E5" s="16" t="s">
        <v>12</v>
      </c>
      <c r="F5" s="16" t="s">
        <v>13</v>
      </c>
      <c r="G5" s="18" t="s">
        <v>14</v>
      </c>
      <c r="H5" s="19" t="s">
        <v>15</v>
      </c>
      <c r="I5" s="20" t="s">
        <v>16</v>
      </c>
      <c r="J5" s="20"/>
    </row>
    <row r="6" spans="1:10" ht="13.8" x14ac:dyDescent="0.25">
      <c r="A6" s="24"/>
      <c r="B6" s="24"/>
      <c r="C6" s="505" t="s">
        <v>20</v>
      </c>
      <c r="D6" s="506" t="s">
        <v>21</v>
      </c>
      <c r="E6" s="507"/>
      <c r="F6" s="507"/>
      <c r="G6" s="28">
        <v>996099952</v>
      </c>
      <c r="H6" s="29">
        <f>+E6+F6+G6</f>
        <v>996099952</v>
      </c>
      <c r="I6" s="30"/>
      <c r="J6" s="30"/>
    </row>
    <row r="7" spans="1:10" ht="13.8" hidden="1" x14ac:dyDescent="0.25">
      <c r="A7" s="24"/>
      <c r="B7" s="24"/>
      <c r="C7" s="509" t="s">
        <v>22</v>
      </c>
      <c r="D7" s="510" t="s">
        <v>23</v>
      </c>
      <c r="E7" s="511"/>
      <c r="F7" s="511"/>
      <c r="G7" s="37"/>
      <c r="H7" s="38">
        <f t="shared" ref="H7:H72" si="0">+E7+F7+G7</f>
        <v>0</v>
      </c>
      <c r="I7" s="39"/>
      <c r="J7" s="39"/>
    </row>
    <row r="8" spans="1:10" ht="13.8" x14ac:dyDescent="0.25">
      <c r="A8" s="24"/>
      <c r="B8" s="24"/>
      <c r="C8" s="509" t="s">
        <v>24</v>
      </c>
      <c r="D8" s="510" t="s">
        <v>25</v>
      </c>
      <c r="E8" s="511"/>
      <c r="F8" s="511"/>
      <c r="G8" s="37">
        <v>10100000</v>
      </c>
      <c r="H8" s="38">
        <f t="shared" si="0"/>
        <v>10100000</v>
      </c>
      <c r="I8" s="39"/>
      <c r="J8" s="39"/>
    </row>
    <row r="9" spans="1:10" ht="13.8" x14ac:dyDescent="0.25">
      <c r="A9" s="24"/>
      <c r="B9" s="24"/>
      <c r="C9" s="509" t="s">
        <v>1535</v>
      </c>
      <c r="D9" s="510" t="s">
        <v>1536</v>
      </c>
      <c r="E9" s="511"/>
      <c r="F9" s="511"/>
      <c r="G9" s="37">
        <v>1100000</v>
      </c>
      <c r="H9" s="38">
        <f t="shared" si="0"/>
        <v>1100000</v>
      </c>
      <c r="I9" s="39"/>
      <c r="J9" s="39"/>
    </row>
    <row r="10" spans="1:10" ht="13.8" x14ac:dyDescent="0.25">
      <c r="A10" s="24"/>
      <c r="B10" s="24"/>
      <c r="C10" s="509" t="s">
        <v>26</v>
      </c>
      <c r="D10" s="510" t="s">
        <v>27</v>
      </c>
      <c r="E10" s="511"/>
      <c r="F10" s="511"/>
      <c r="G10" s="37">
        <v>237700000</v>
      </c>
      <c r="H10" s="38">
        <f t="shared" si="0"/>
        <v>237700000</v>
      </c>
      <c r="I10" s="39"/>
      <c r="J10" s="39"/>
    </row>
    <row r="11" spans="1:10" ht="13.8" x14ac:dyDescent="0.25">
      <c r="A11" s="24"/>
      <c r="B11" s="24"/>
      <c r="C11" s="509" t="s">
        <v>28</v>
      </c>
      <c r="D11" s="510" t="s">
        <v>29</v>
      </c>
      <c r="E11" s="511"/>
      <c r="F11" s="511"/>
      <c r="G11" s="37">
        <v>241636162</v>
      </c>
      <c r="H11" s="38">
        <f t="shared" si="0"/>
        <v>241636162</v>
      </c>
      <c r="I11" s="39"/>
      <c r="J11" s="39"/>
    </row>
    <row r="12" spans="1:10" ht="13.8" x14ac:dyDescent="0.25">
      <c r="A12" s="24"/>
      <c r="B12" s="24"/>
      <c r="C12" s="509" t="s">
        <v>30</v>
      </c>
      <c r="D12" s="510" t="s">
        <v>31</v>
      </c>
      <c r="E12" s="511"/>
      <c r="F12" s="511"/>
      <c r="G12" s="37">
        <v>139011991</v>
      </c>
      <c r="H12" s="38">
        <f t="shared" si="0"/>
        <v>139011991</v>
      </c>
      <c r="I12" s="39"/>
      <c r="J12" s="39"/>
    </row>
    <row r="13" spans="1:10" ht="13.8" x14ac:dyDescent="0.25">
      <c r="A13" s="24"/>
      <c r="B13" s="24"/>
      <c r="C13" s="509" t="s">
        <v>32</v>
      </c>
      <c r="D13" s="510" t="s">
        <v>33</v>
      </c>
      <c r="E13" s="511"/>
      <c r="F13" s="511"/>
      <c r="G13" s="37">
        <v>116422012</v>
      </c>
      <c r="H13" s="38">
        <f t="shared" si="0"/>
        <v>116422012</v>
      </c>
      <c r="I13" s="39"/>
      <c r="J13" s="39"/>
    </row>
    <row r="14" spans="1:10" ht="13.8" x14ac:dyDescent="0.25">
      <c r="A14" s="24"/>
      <c r="B14" s="24"/>
      <c r="C14" s="509" t="s">
        <v>34</v>
      </c>
      <c r="D14" s="510" t="s">
        <v>35</v>
      </c>
      <c r="E14" s="511"/>
      <c r="F14" s="511"/>
      <c r="G14" s="37">
        <v>63800000</v>
      </c>
      <c r="H14" s="38">
        <f t="shared" si="0"/>
        <v>63800000</v>
      </c>
      <c r="I14" s="39"/>
      <c r="J14" s="39"/>
    </row>
    <row r="15" spans="1:10" ht="52.8" x14ac:dyDescent="0.25">
      <c r="A15" s="24"/>
      <c r="B15" s="24"/>
      <c r="C15" s="509" t="s">
        <v>36</v>
      </c>
      <c r="D15" s="512" t="s">
        <v>37</v>
      </c>
      <c r="E15" s="513"/>
      <c r="F15" s="513"/>
      <c r="G15" s="37">
        <v>154082627</v>
      </c>
      <c r="H15" s="38">
        <f t="shared" si="0"/>
        <v>154082627</v>
      </c>
      <c r="I15" s="39" t="s">
        <v>1000</v>
      </c>
      <c r="J15" s="39"/>
    </row>
    <row r="16" spans="1:10" ht="26.4" x14ac:dyDescent="0.25">
      <c r="A16" s="24"/>
      <c r="B16" s="24"/>
      <c r="C16" s="509" t="s">
        <v>39</v>
      </c>
      <c r="D16" s="514" t="s">
        <v>40</v>
      </c>
      <c r="E16" s="515"/>
      <c r="F16" s="515"/>
      <c r="G16" s="37">
        <v>8328791</v>
      </c>
      <c r="H16" s="38">
        <f t="shared" si="0"/>
        <v>8328791</v>
      </c>
      <c r="I16" s="39" t="s">
        <v>1001</v>
      </c>
      <c r="J16" s="39"/>
    </row>
    <row r="17" spans="1:10" ht="60.75" customHeight="1" x14ac:dyDescent="0.25">
      <c r="A17" s="24"/>
      <c r="B17" s="24"/>
      <c r="C17" s="509" t="s">
        <v>42</v>
      </c>
      <c r="D17" s="512" t="s">
        <v>43</v>
      </c>
      <c r="E17" s="513"/>
      <c r="F17" s="513"/>
      <c r="G17" s="37">
        <v>90284091</v>
      </c>
      <c r="H17" s="38">
        <f t="shared" si="0"/>
        <v>90284091</v>
      </c>
      <c r="I17" s="39" t="s">
        <v>1002</v>
      </c>
      <c r="J17" s="39"/>
    </row>
    <row r="18" spans="1:10" ht="48" customHeight="1" x14ac:dyDescent="0.25">
      <c r="A18" s="24"/>
      <c r="B18" s="24"/>
      <c r="C18" s="509" t="s">
        <v>45</v>
      </c>
      <c r="D18" s="512" t="s">
        <v>46</v>
      </c>
      <c r="E18" s="513"/>
      <c r="F18" s="513"/>
      <c r="G18" s="37">
        <v>49972744</v>
      </c>
      <c r="H18" s="38">
        <f t="shared" si="0"/>
        <v>49972744</v>
      </c>
      <c r="I18" s="39" t="s">
        <v>1003</v>
      </c>
      <c r="J18" s="39"/>
    </row>
    <row r="19" spans="1:10" ht="48" customHeight="1" x14ac:dyDescent="0.25">
      <c r="A19" s="24"/>
      <c r="B19" s="24"/>
      <c r="C19" s="509" t="s">
        <v>48</v>
      </c>
      <c r="D19" s="512" t="s">
        <v>49</v>
      </c>
      <c r="E19" s="513"/>
      <c r="F19" s="513"/>
      <c r="G19" s="37">
        <v>24986372</v>
      </c>
      <c r="H19" s="38">
        <f t="shared" si="0"/>
        <v>24986372</v>
      </c>
      <c r="I19" s="39" t="s">
        <v>1004</v>
      </c>
      <c r="J19" s="39"/>
    </row>
    <row r="20" spans="1:10" ht="39.6" x14ac:dyDescent="0.25">
      <c r="A20" s="24"/>
      <c r="B20" s="24"/>
      <c r="C20" s="509" t="s">
        <v>51</v>
      </c>
      <c r="D20" s="512" t="s">
        <v>52</v>
      </c>
      <c r="E20" s="513"/>
      <c r="F20" s="513"/>
      <c r="G20" s="37">
        <v>22000000</v>
      </c>
      <c r="H20" s="38">
        <f t="shared" si="0"/>
        <v>22000000</v>
      </c>
      <c r="I20" s="39" t="s">
        <v>1421</v>
      </c>
      <c r="J20" s="39"/>
    </row>
    <row r="21" spans="1:10" ht="13.8" hidden="1" x14ac:dyDescent="0.25">
      <c r="A21" s="494">
        <v>1</v>
      </c>
      <c r="B21" s="496" t="s">
        <v>54</v>
      </c>
      <c r="C21" s="509" t="s">
        <v>55</v>
      </c>
      <c r="D21" s="508" t="s">
        <v>56</v>
      </c>
      <c r="E21" s="516"/>
      <c r="F21" s="516"/>
      <c r="G21" s="48"/>
      <c r="H21" s="38">
        <f t="shared" si="0"/>
        <v>0</v>
      </c>
      <c r="I21" s="39"/>
      <c r="J21" s="39"/>
    </row>
    <row r="22" spans="1:10" ht="13.8" hidden="1" x14ac:dyDescent="0.25">
      <c r="A22" s="494">
        <v>1</v>
      </c>
      <c r="B22" s="496" t="s">
        <v>54</v>
      </c>
      <c r="C22" s="509" t="s">
        <v>58</v>
      </c>
      <c r="D22" s="508" t="s">
        <v>59</v>
      </c>
      <c r="E22" s="142"/>
      <c r="F22" s="142"/>
      <c r="G22" s="48"/>
      <c r="H22" s="38">
        <f t="shared" si="0"/>
        <v>0</v>
      </c>
      <c r="I22" s="39"/>
      <c r="J22" s="39"/>
    </row>
    <row r="23" spans="1:10" ht="13.8" hidden="1" x14ac:dyDescent="0.25">
      <c r="A23" s="494">
        <v>1</v>
      </c>
      <c r="B23" s="496" t="s">
        <v>54</v>
      </c>
      <c r="C23" s="509" t="s">
        <v>60</v>
      </c>
      <c r="D23" s="508" t="s">
        <v>61</v>
      </c>
      <c r="E23" s="142"/>
      <c r="F23" s="142"/>
      <c r="G23" s="48"/>
      <c r="H23" s="38">
        <f t="shared" si="0"/>
        <v>0</v>
      </c>
      <c r="I23" s="39"/>
      <c r="J23" s="39"/>
    </row>
    <row r="24" spans="1:10" ht="13.8" hidden="1" x14ac:dyDescent="0.25">
      <c r="A24" s="494">
        <v>1</v>
      </c>
      <c r="B24" s="496" t="s">
        <v>54</v>
      </c>
      <c r="C24" s="509" t="s">
        <v>64</v>
      </c>
      <c r="D24" s="508" t="s">
        <v>65</v>
      </c>
      <c r="E24" s="142"/>
      <c r="F24" s="142"/>
      <c r="G24" s="48"/>
      <c r="H24" s="38">
        <f t="shared" si="0"/>
        <v>0</v>
      </c>
      <c r="I24" s="39"/>
      <c r="J24" s="39"/>
    </row>
    <row r="25" spans="1:10" ht="13.8" hidden="1" x14ac:dyDescent="0.25">
      <c r="A25" s="494">
        <v>1</v>
      </c>
      <c r="B25" s="496" t="s">
        <v>54</v>
      </c>
      <c r="C25" s="509" t="s">
        <v>66</v>
      </c>
      <c r="D25" s="508" t="s">
        <v>67</v>
      </c>
      <c r="E25" s="142"/>
      <c r="F25" s="142"/>
      <c r="G25" s="48"/>
      <c r="H25" s="38">
        <f t="shared" si="0"/>
        <v>0</v>
      </c>
      <c r="I25" s="39"/>
      <c r="J25" s="39"/>
    </row>
    <row r="26" spans="1:10" ht="13.8" x14ac:dyDescent="0.25">
      <c r="A26" s="494">
        <v>1</v>
      </c>
      <c r="B26" s="496" t="s">
        <v>68</v>
      </c>
      <c r="C26" s="509" t="s">
        <v>69</v>
      </c>
      <c r="D26" s="508" t="s">
        <v>70</v>
      </c>
      <c r="E26" s="142"/>
      <c r="F26" s="142"/>
      <c r="G26" s="48">
        <v>10500000</v>
      </c>
      <c r="H26" s="38">
        <f t="shared" si="0"/>
        <v>10500000</v>
      </c>
      <c r="I26" s="39"/>
      <c r="J26" s="39"/>
    </row>
    <row r="27" spans="1:10" ht="13.8" x14ac:dyDescent="0.25">
      <c r="A27" s="494">
        <v>1</v>
      </c>
      <c r="B27" s="496" t="s">
        <v>68</v>
      </c>
      <c r="C27" s="509" t="s">
        <v>71</v>
      </c>
      <c r="D27" s="508" t="s">
        <v>72</v>
      </c>
      <c r="E27" s="142"/>
      <c r="F27" s="142"/>
      <c r="G27" s="48">
        <f>85000000-1011824</f>
        <v>83988176</v>
      </c>
      <c r="H27" s="38">
        <f t="shared" si="0"/>
        <v>83988176</v>
      </c>
      <c r="I27" s="39"/>
      <c r="J27" s="39"/>
    </row>
    <row r="28" spans="1:10" ht="13.8" x14ac:dyDescent="0.25">
      <c r="A28" s="494">
        <v>1</v>
      </c>
      <c r="B28" s="496" t="s">
        <v>68</v>
      </c>
      <c r="C28" s="509" t="s">
        <v>73</v>
      </c>
      <c r="D28" s="508" t="s">
        <v>74</v>
      </c>
      <c r="E28" s="142"/>
      <c r="F28" s="142"/>
      <c r="G28" s="48">
        <v>150000</v>
      </c>
      <c r="H28" s="38">
        <f t="shared" si="0"/>
        <v>150000</v>
      </c>
      <c r="I28" s="39"/>
      <c r="J28" s="39"/>
    </row>
    <row r="29" spans="1:10" ht="84.75" customHeight="1" x14ac:dyDescent="0.25">
      <c r="A29" s="494">
        <v>1</v>
      </c>
      <c r="B29" s="496" t="s">
        <v>68</v>
      </c>
      <c r="C29" s="509" t="s">
        <v>75</v>
      </c>
      <c r="D29" s="508" t="s">
        <v>76</v>
      </c>
      <c r="E29" s="142"/>
      <c r="F29" s="142"/>
      <c r="G29" s="48">
        <v>10500000</v>
      </c>
      <c r="H29" s="38">
        <f t="shared" si="0"/>
        <v>10500000</v>
      </c>
      <c r="I29" s="39"/>
      <c r="J29" s="39"/>
    </row>
    <row r="30" spans="1:10" ht="13.8" x14ac:dyDescent="0.25">
      <c r="A30" s="494">
        <v>1</v>
      </c>
      <c r="B30" s="496" t="s">
        <v>68</v>
      </c>
      <c r="C30" s="509" t="s">
        <v>79</v>
      </c>
      <c r="D30" s="508" t="s">
        <v>80</v>
      </c>
      <c r="E30" s="142"/>
      <c r="F30" s="142"/>
      <c r="G30" s="48">
        <v>1700000</v>
      </c>
      <c r="H30" s="38">
        <f t="shared" si="0"/>
        <v>1700000</v>
      </c>
      <c r="I30" s="39"/>
      <c r="J30" s="39"/>
    </row>
    <row r="31" spans="1:10" ht="13.8" x14ac:dyDescent="0.25">
      <c r="A31" s="494">
        <v>1</v>
      </c>
      <c r="B31" s="496" t="s">
        <v>83</v>
      </c>
      <c r="C31" s="509" t="s">
        <v>84</v>
      </c>
      <c r="D31" s="521" t="s">
        <v>85</v>
      </c>
      <c r="E31" s="145"/>
      <c r="F31" s="145"/>
      <c r="G31" s="48">
        <v>1300000</v>
      </c>
      <c r="H31" s="38">
        <f t="shared" si="0"/>
        <v>1300000</v>
      </c>
      <c r="I31" s="52"/>
      <c r="J31" s="52"/>
    </row>
    <row r="32" spans="1:10" ht="13.8" hidden="1" x14ac:dyDescent="0.25">
      <c r="A32" s="494">
        <v>1</v>
      </c>
      <c r="B32" s="496" t="s">
        <v>83</v>
      </c>
      <c r="C32" s="509" t="s">
        <v>90</v>
      </c>
      <c r="D32" s="521" t="s">
        <v>91</v>
      </c>
      <c r="E32" s="145"/>
      <c r="F32" s="145"/>
      <c r="G32" s="48"/>
      <c r="H32" s="38">
        <f t="shared" si="0"/>
        <v>0</v>
      </c>
      <c r="I32" s="52"/>
      <c r="J32" s="52"/>
    </row>
    <row r="33" spans="1:10" ht="13.8" x14ac:dyDescent="0.25">
      <c r="A33" s="494">
        <v>1</v>
      </c>
      <c r="B33" s="496" t="s">
        <v>83</v>
      </c>
      <c r="C33" s="509" t="s">
        <v>93</v>
      </c>
      <c r="D33" s="521" t="s">
        <v>94</v>
      </c>
      <c r="E33" s="145"/>
      <c r="F33" s="145"/>
      <c r="G33" s="48">
        <v>1100000</v>
      </c>
      <c r="H33" s="38">
        <f t="shared" si="0"/>
        <v>1100000</v>
      </c>
      <c r="I33" s="52"/>
      <c r="J33" s="52"/>
    </row>
    <row r="34" spans="1:10" ht="13.8" hidden="1" x14ac:dyDescent="0.25">
      <c r="A34" s="494">
        <v>1</v>
      </c>
      <c r="B34" s="496" t="s">
        <v>83</v>
      </c>
      <c r="C34" s="509" t="s">
        <v>96</v>
      </c>
      <c r="D34" s="521" t="s">
        <v>97</v>
      </c>
      <c r="E34" s="145"/>
      <c r="F34" s="145"/>
      <c r="G34" s="48"/>
      <c r="H34" s="38">
        <f t="shared" si="0"/>
        <v>0</v>
      </c>
      <c r="I34" s="522"/>
      <c r="J34" s="522"/>
    </row>
    <row r="35" spans="1:10" ht="13.8" hidden="1" x14ac:dyDescent="0.25">
      <c r="A35" s="494">
        <v>1</v>
      </c>
      <c r="B35" s="496" t="s">
        <v>83</v>
      </c>
      <c r="C35" s="509" t="s">
        <v>98</v>
      </c>
      <c r="D35" s="521" t="s">
        <v>99</v>
      </c>
      <c r="E35" s="145"/>
      <c r="F35" s="145"/>
      <c r="G35" s="48"/>
      <c r="H35" s="38">
        <f t="shared" si="0"/>
        <v>0</v>
      </c>
      <c r="I35" s="522"/>
      <c r="J35" s="522"/>
    </row>
    <row r="36" spans="1:10" ht="26.4" x14ac:dyDescent="0.25">
      <c r="A36" s="494">
        <v>1</v>
      </c>
      <c r="B36" s="496" t="s">
        <v>83</v>
      </c>
      <c r="C36" s="509" t="s">
        <v>100</v>
      </c>
      <c r="D36" s="523" t="s">
        <v>101</v>
      </c>
      <c r="E36" s="145"/>
      <c r="F36" s="145"/>
      <c r="G36" s="48">
        <v>11000000</v>
      </c>
      <c r="H36" s="38">
        <f t="shared" si="0"/>
        <v>11000000</v>
      </c>
      <c r="I36" s="522"/>
      <c r="J36" s="522"/>
    </row>
    <row r="37" spans="1:10" ht="13.8" x14ac:dyDescent="0.25">
      <c r="A37" s="494">
        <v>1</v>
      </c>
      <c r="B37" s="496" t="s">
        <v>83</v>
      </c>
      <c r="C37" s="509" t="s">
        <v>104</v>
      </c>
      <c r="D37" s="523" t="s">
        <v>105</v>
      </c>
      <c r="E37" s="145"/>
      <c r="F37" s="145"/>
      <c r="G37" s="48">
        <f>271627975+3950000+82000000+4553522+74447630.7</f>
        <v>436579127.69999999</v>
      </c>
      <c r="H37" s="38">
        <f t="shared" si="0"/>
        <v>436579127.69999999</v>
      </c>
      <c r="I37" s="52"/>
      <c r="J37" s="52"/>
    </row>
    <row r="38" spans="1:10" ht="13.8" hidden="1" x14ac:dyDescent="0.25">
      <c r="A38" s="494">
        <v>1</v>
      </c>
      <c r="B38" s="496" t="s">
        <v>109</v>
      </c>
      <c r="C38" s="509" t="s">
        <v>110</v>
      </c>
      <c r="D38" s="521" t="s">
        <v>111</v>
      </c>
      <c r="E38" s="145"/>
      <c r="F38" s="145"/>
      <c r="G38" s="57"/>
      <c r="H38" s="38">
        <f t="shared" si="0"/>
        <v>0</v>
      </c>
      <c r="I38" s="522"/>
      <c r="J38" s="522"/>
    </row>
    <row r="39" spans="1:10" ht="13.8" hidden="1" x14ac:dyDescent="0.25">
      <c r="A39" s="494">
        <v>1</v>
      </c>
      <c r="B39" s="496" t="s">
        <v>109</v>
      </c>
      <c r="C39" s="509" t="s">
        <v>112</v>
      </c>
      <c r="D39" s="521" t="s">
        <v>113</v>
      </c>
      <c r="E39" s="145"/>
      <c r="F39" s="145"/>
      <c r="G39" s="57"/>
      <c r="H39" s="38">
        <f t="shared" si="0"/>
        <v>0</v>
      </c>
      <c r="I39" s="522"/>
      <c r="J39" s="522"/>
    </row>
    <row r="40" spans="1:10" ht="13.8" hidden="1" x14ac:dyDescent="0.25">
      <c r="A40" s="494">
        <v>1</v>
      </c>
      <c r="B40" s="496" t="s">
        <v>109</v>
      </c>
      <c r="C40" s="509" t="s">
        <v>114</v>
      </c>
      <c r="D40" s="521" t="s">
        <v>115</v>
      </c>
      <c r="E40" s="145"/>
      <c r="F40" s="145"/>
      <c r="G40" s="48">
        <v>0</v>
      </c>
      <c r="H40" s="38">
        <f t="shared" si="0"/>
        <v>0</v>
      </c>
      <c r="I40" s="522"/>
      <c r="J40" s="522"/>
    </row>
    <row r="41" spans="1:10" ht="13.8" hidden="1" x14ac:dyDescent="0.25">
      <c r="A41" s="494">
        <v>1</v>
      </c>
      <c r="B41" s="496" t="s">
        <v>109</v>
      </c>
      <c r="C41" s="509" t="s">
        <v>116</v>
      </c>
      <c r="D41" s="521" t="s">
        <v>117</v>
      </c>
      <c r="E41" s="145"/>
      <c r="F41" s="145"/>
      <c r="G41" s="48">
        <v>0</v>
      </c>
      <c r="H41" s="38">
        <f t="shared" si="0"/>
        <v>0</v>
      </c>
      <c r="I41" s="522"/>
      <c r="J41" s="522"/>
    </row>
    <row r="42" spans="1:10" ht="13.8" hidden="1" x14ac:dyDescent="0.25">
      <c r="A42" s="494">
        <v>1</v>
      </c>
      <c r="B42" s="496" t="s">
        <v>109</v>
      </c>
      <c r="C42" s="509" t="s">
        <v>120</v>
      </c>
      <c r="D42" s="521" t="s">
        <v>121</v>
      </c>
      <c r="E42" s="145"/>
      <c r="F42" s="145"/>
      <c r="G42" s="48"/>
      <c r="H42" s="38">
        <f t="shared" si="0"/>
        <v>0</v>
      </c>
      <c r="I42" s="52"/>
      <c r="J42" s="52"/>
    </row>
    <row r="43" spans="1:10" ht="51" customHeight="1" x14ac:dyDescent="0.25">
      <c r="A43" s="494">
        <v>1</v>
      </c>
      <c r="B43" s="496" t="s">
        <v>109</v>
      </c>
      <c r="C43" s="509" t="s">
        <v>126</v>
      </c>
      <c r="D43" s="521" t="s">
        <v>127</v>
      </c>
      <c r="E43" s="145"/>
      <c r="F43" s="145"/>
      <c r="G43" s="48">
        <f>92403522+30200000+59296478</f>
        <v>181900000</v>
      </c>
      <c r="H43" s="38">
        <f>+E43+F43+G43</f>
        <v>181900000</v>
      </c>
      <c r="I43" s="144" t="s">
        <v>1537</v>
      </c>
      <c r="J43" s="144"/>
    </row>
    <row r="44" spans="1:10" ht="34.200000000000003" x14ac:dyDescent="0.25">
      <c r="A44" s="494">
        <v>1</v>
      </c>
      <c r="B44" s="496" t="s">
        <v>109</v>
      </c>
      <c r="C44" s="509" t="s">
        <v>133</v>
      </c>
      <c r="D44" s="521" t="s">
        <v>134</v>
      </c>
      <c r="E44" s="145"/>
      <c r="F44" s="145"/>
      <c r="G44" s="48">
        <f>7330000-3500000</f>
        <v>3830000</v>
      </c>
      <c r="H44" s="38">
        <f t="shared" si="0"/>
        <v>3830000</v>
      </c>
      <c r="I44" s="144" t="s">
        <v>1538</v>
      </c>
      <c r="J44" s="144"/>
    </row>
    <row r="45" spans="1:10" ht="13.8" hidden="1" x14ac:dyDescent="0.25">
      <c r="A45" s="494">
        <v>1</v>
      </c>
      <c r="B45" s="496" t="s">
        <v>139</v>
      </c>
      <c r="C45" s="524" t="s">
        <v>140</v>
      </c>
      <c r="D45" s="523" t="s">
        <v>141</v>
      </c>
      <c r="E45" s="152"/>
      <c r="F45" s="152"/>
      <c r="G45" s="37"/>
      <c r="H45" s="38">
        <f t="shared" si="0"/>
        <v>0</v>
      </c>
      <c r="I45" s="591"/>
      <c r="J45" s="591"/>
    </row>
    <row r="46" spans="1:10" ht="13.8" x14ac:dyDescent="0.25">
      <c r="A46" s="494">
        <v>1</v>
      </c>
      <c r="B46" s="496" t="s">
        <v>139</v>
      </c>
      <c r="C46" s="524" t="s">
        <v>142</v>
      </c>
      <c r="D46" s="523" t="s">
        <v>143</v>
      </c>
      <c r="E46" s="152"/>
      <c r="F46" s="152"/>
      <c r="G46" s="37">
        <v>965000</v>
      </c>
      <c r="H46" s="38">
        <f t="shared" si="0"/>
        <v>965000</v>
      </c>
      <c r="I46" s="580"/>
      <c r="J46" s="580"/>
    </row>
    <row r="47" spans="1:10" ht="13.8" hidden="1" x14ac:dyDescent="0.25">
      <c r="A47" s="494">
        <v>1</v>
      </c>
      <c r="B47" s="496" t="s">
        <v>139</v>
      </c>
      <c r="C47" s="524" t="s">
        <v>144</v>
      </c>
      <c r="D47" s="523" t="s">
        <v>145</v>
      </c>
      <c r="E47" s="152"/>
      <c r="F47" s="152"/>
      <c r="G47" s="37"/>
      <c r="H47" s="38">
        <f t="shared" si="0"/>
        <v>0</v>
      </c>
      <c r="I47" s="591"/>
      <c r="J47" s="591"/>
    </row>
    <row r="48" spans="1:10" ht="13.8" hidden="1" x14ac:dyDescent="0.25">
      <c r="A48" s="494">
        <v>1</v>
      </c>
      <c r="B48" s="496" t="s">
        <v>139</v>
      </c>
      <c r="C48" s="524" t="s">
        <v>146</v>
      </c>
      <c r="D48" s="523" t="s">
        <v>147</v>
      </c>
      <c r="E48" s="152"/>
      <c r="F48" s="152"/>
      <c r="G48" s="37">
        <v>0</v>
      </c>
      <c r="H48" s="38">
        <f t="shared" si="0"/>
        <v>0</v>
      </c>
      <c r="I48" s="591"/>
      <c r="J48" s="591"/>
    </row>
    <row r="49" spans="1:10" ht="13.8" x14ac:dyDescent="0.25">
      <c r="A49" s="494">
        <v>1</v>
      </c>
      <c r="B49" s="496" t="s">
        <v>148</v>
      </c>
      <c r="C49" s="524" t="s">
        <v>149</v>
      </c>
      <c r="D49" s="523" t="s">
        <v>150</v>
      </c>
      <c r="E49" s="152"/>
      <c r="F49" s="152"/>
      <c r="G49" s="37">
        <v>30540000</v>
      </c>
      <c r="H49" s="38">
        <f t="shared" si="0"/>
        <v>30540000</v>
      </c>
      <c r="I49" s="332"/>
      <c r="J49" s="332"/>
    </row>
    <row r="50" spans="1:10" ht="13.8" hidden="1" x14ac:dyDescent="0.25">
      <c r="A50" s="494">
        <v>1</v>
      </c>
      <c r="B50" s="496" t="s">
        <v>148</v>
      </c>
      <c r="C50" s="509" t="s">
        <v>153</v>
      </c>
      <c r="D50" s="521" t="s">
        <v>154</v>
      </c>
      <c r="E50" s="145"/>
      <c r="F50" s="145"/>
      <c r="G50" s="57"/>
      <c r="H50" s="38">
        <f t="shared" si="0"/>
        <v>0</v>
      </c>
      <c r="I50" s="592"/>
      <c r="J50" s="592"/>
    </row>
    <row r="51" spans="1:10" ht="13.8" hidden="1" x14ac:dyDescent="0.25">
      <c r="A51" s="494">
        <v>1</v>
      </c>
      <c r="B51" s="496" t="s">
        <v>148</v>
      </c>
      <c r="C51" s="509" t="s">
        <v>155</v>
      </c>
      <c r="D51" s="521" t="s">
        <v>156</v>
      </c>
      <c r="E51" s="145"/>
      <c r="F51" s="145"/>
      <c r="G51" s="57"/>
      <c r="H51" s="38">
        <f t="shared" si="0"/>
        <v>0</v>
      </c>
      <c r="I51" s="592"/>
      <c r="J51" s="592"/>
    </row>
    <row r="52" spans="1:10" ht="13.8" hidden="1" x14ac:dyDescent="0.25">
      <c r="A52" s="494">
        <v>1</v>
      </c>
      <c r="B52" s="496" t="s">
        <v>157</v>
      </c>
      <c r="C52" s="509" t="s">
        <v>158</v>
      </c>
      <c r="D52" s="521" t="s">
        <v>159</v>
      </c>
      <c r="E52" s="145"/>
      <c r="F52" s="145"/>
      <c r="G52" s="48"/>
      <c r="H52" s="38">
        <f t="shared" si="0"/>
        <v>0</v>
      </c>
      <c r="I52" s="592"/>
      <c r="J52" s="592"/>
    </row>
    <row r="53" spans="1:10" ht="13.8" hidden="1" x14ac:dyDescent="0.25">
      <c r="B53" s="496"/>
      <c r="C53" s="509" t="s">
        <v>162</v>
      </c>
      <c r="D53" s="521" t="s">
        <v>163</v>
      </c>
      <c r="E53" s="145"/>
      <c r="F53" s="145"/>
      <c r="G53" s="48"/>
      <c r="H53" s="38">
        <f t="shared" si="0"/>
        <v>0</v>
      </c>
      <c r="I53" s="592"/>
      <c r="J53" s="592"/>
    </row>
    <row r="54" spans="1:10" ht="13.8" hidden="1" x14ac:dyDescent="0.25">
      <c r="A54" s="494">
        <v>1</v>
      </c>
      <c r="B54" s="496" t="s">
        <v>157</v>
      </c>
      <c r="C54" s="509" t="s">
        <v>164</v>
      </c>
      <c r="D54" s="521" t="s">
        <v>165</v>
      </c>
      <c r="E54" s="145"/>
      <c r="F54" s="145"/>
      <c r="G54" s="48"/>
      <c r="H54" s="38">
        <f t="shared" si="0"/>
        <v>0</v>
      </c>
      <c r="I54" s="332"/>
      <c r="J54" s="332"/>
    </row>
    <row r="55" spans="1:10" ht="13.8" x14ac:dyDescent="0.25">
      <c r="A55" s="494">
        <v>1</v>
      </c>
      <c r="B55" s="496" t="s">
        <v>166</v>
      </c>
      <c r="C55" s="509" t="s">
        <v>167</v>
      </c>
      <c r="D55" s="523" t="s">
        <v>168</v>
      </c>
      <c r="E55" s="145"/>
      <c r="F55" s="145"/>
      <c r="G55" s="48">
        <v>5000000</v>
      </c>
      <c r="H55" s="38">
        <f t="shared" si="0"/>
        <v>5000000</v>
      </c>
      <c r="I55" s="332"/>
      <c r="J55" s="332"/>
    </row>
    <row r="56" spans="1:10" ht="13.8" hidden="1" x14ac:dyDescent="0.25">
      <c r="A56" s="494">
        <v>1</v>
      </c>
      <c r="B56" s="496" t="s">
        <v>54</v>
      </c>
      <c r="C56" s="509" t="s">
        <v>172</v>
      </c>
      <c r="D56" s="523" t="s">
        <v>173</v>
      </c>
      <c r="E56" s="145"/>
      <c r="F56" s="145"/>
      <c r="G56" s="48"/>
      <c r="H56" s="38">
        <f t="shared" si="0"/>
        <v>0</v>
      </c>
      <c r="I56" s="592"/>
      <c r="J56" s="592"/>
    </row>
    <row r="57" spans="1:10" ht="13.8" hidden="1" x14ac:dyDescent="0.25">
      <c r="A57" s="494">
        <v>1</v>
      </c>
      <c r="B57" s="496" t="s">
        <v>54</v>
      </c>
      <c r="C57" s="509" t="s">
        <v>174</v>
      </c>
      <c r="D57" s="523" t="s">
        <v>175</v>
      </c>
      <c r="E57" s="145"/>
      <c r="F57" s="145"/>
      <c r="G57" s="48"/>
      <c r="H57" s="38">
        <f t="shared" si="0"/>
        <v>0</v>
      </c>
      <c r="I57" s="592"/>
      <c r="J57" s="592"/>
    </row>
    <row r="58" spans="1:10" ht="127.5" customHeight="1" x14ac:dyDescent="0.25">
      <c r="A58" s="494">
        <v>1</v>
      </c>
      <c r="B58" s="496" t="s">
        <v>166</v>
      </c>
      <c r="C58" s="509" t="s">
        <v>176</v>
      </c>
      <c r="D58" s="523" t="s">
        <v>177</v>
      </c>
      <c r="E58" s="145"/>
      <c r="F58" s="145"/>
      <c r="G58" s="48">
        <v>9800000</v>
      </c>
      <c r="H58" s="38">
        <f t="shared" si="0"/>
        <v>9800000</v>
      </c>
      <c r="I58" s="592"/>
      <c r="J58" s="592"/>
    </row>
    <row r="59" spans="1:10" ht="13.8" x14ac:dyDescent="0.25">
      <c r="A59" s="494">
        <v>1</v>
      </c>
      <c r="B59" s="496" t="s">
        <v>166</v>
      </c>
      <c r="C59" s="509" t="s">
        <v>180</v>
      </c>
      <c r="D59" s="523" t="s">
        <v>181</v>
      </c>
      <c r="E59" s="145"/>
      <c r="F59" s="145"/>
      <c r="G59" s="48">
        <f>400000-200000</f>
        <v>200000</v>
      </c>
      <c r="H59" s="38">
        <f t="shared" si="0"/>
        <v>200000</v>
      </c>
      <c r="I59" s="592"/>
      <c r="J59" s="592"/>
    </row>
    <row r="60" spans="1:10" ht="26.4" x14ac:dyDescent="0.25">
      <c r="A60" s="494">
        <v>1</v>
      </c>
      <c r="B60" s="496" t="s">
        <v>166</v>
      </c>
      <c r="C60" s="509" t="s">
        <v>184</v>
      </c>
      <c r="D60" s="523" t="s">
        <v>185</v>
      </c>
      <c r="E60" s="145"/>
      <c r="F60" s="145"/>
      <c r="G60" s="48">
        <v>1000000</v>
      </c>
      <c r="H60" s="38">
        <f t="shared" si="0"/>
        <v>1000000</v>
      </c>
      <c r="I60" s="332"/>
      <c r="J60" s="332"/>
    </row>
    <row r="61" spans="1:10" ht="26.4" x14ac:dyDescent="0.25">
      <c r="A61" s="494">
        <v>1</v>
      </c>
      <c r="B61" s="496" t="s">
        <v>166</v>
      </c>
      <c r="C61" s="509" t="s">
        <v>186</v>
      </c>
      <c r="D61" s="523" t="s">
        <v>187</v>
      </c>
      <c r="E61" s="145"/>
      <c r="F61" s="145"/>
      <c r="G61" s="48">
        <v>15000000</v>
      </c>
      <c r="H61" s="38">
        <f t="shared" si="0"/>
        <v>15000000</v>
      </c>
      <c r="I61" s="332"/>
      <c r="J61" s="332"/>
    </row>
    <row r="62" spans="1:10" ht="136.5" customHeight="1" x14ac:dyDescent="0.25">
      <c r="A62" s="494">
        <v>1</v>
      </c>
      <c r="B62" s="496" t="s">
        <v>166</v>
      </c>
      <c r="C62" s="509" t="s">
        <v>190</v>
      </c>
      <c r="D62" s="523" t="s">
        <v>191</v>
      </c>
      <c r="E62" s="145"/>
      <c r="F62" s="145"/>
      <c r="G62" s="48">
        <f>13875000-3500000</f>
        <v>10375000</v>
      </c>
      <c r="H62" s="38">
        <f t="shared" si="0"/>
        <v>10375000</v>
      </c>
      <c r="I62" s="332"/>
      <c r="J62" s="332"/>
    </row>
    <row r="63" spans="1:10" ht="13.8" x14ac:dyDescent="0.25">
      <c r="A63" s="494">
        <v>1</v>
      </c>
      <c r="B63" s="496" t="s">
        <v>166</v>
      </c>
      <c r="C63" s="509" t="s">
        <v>194</v>
      </c>
      <c r="D63" s="521" t="s">
        <v>195</v>
      </c>
      <c r="E63" s="145"/>
      <c r="F63" s="145"/>
      <c r="G63" s="48">
        <v>1950000</v>
      </c>
      <c r="H63" s="38">
        <f t="shared" si="0"/>
        <v>1950000</v>
      </c>
      <c r="I63" s="592"/>
      <c r="J63" s="592"/>
    </row>
    <row r="64" spans="1:10" ht="13.8" hidden="1" x14ac:dyDescent="0.25">
      <c r="A64" s="494">
        <v>1</v>
      </c>
      <c r="B64" s="496" t="s">
        <v>198</v>
      </c>
      <c r="C64" s="509" t="s">
        <v>199</v>
      </c>
      <c r="D64" s="521" t="s">
        <v>200</v>
      </c>
      <c r="E64" s="145"/>
      <c r="F64" s="145"/>
      <c r="G64" s="57"/>
      <c r="H64" s="38">
        <f t="shared" si="0"/>
        <v>0</v>
      </c>
      <c r="I64" s="592"/>
      <c r="J64" s="592"/>
    </row>
    <row r="65" spans="1:10" ht="13.8" hidden="1" x14ac:dyDescent="0.25">
      <c r="A65" s="494">
        <v>1</v>
      </c>
      <c r="B65" s="496" t="s">
        <v>198</v>
      </c>
      <c r="C65" s="509" t="s">
        <v>201</v>
      </c>
      <c r="D65" s="521" t="s">
        <v>202</v>
      </c>
      <c r="E65" s="145"/>
      <c r="F65" s="145"/>
      <c r="G65" s="48"/>
      <c r="H65" s="38">
        <f t="shared" si="0"/>
        <v>0</v>
      </c>
      <c r="I65" s="592"/>
      <c r="J65" s="592"/>
    </row>
    <row r="66" spans="1:10" ht="13.8" hidden="1" x14ac:dyDescent="0.25">
      <c r="A66" s="494">
        <v>1</v>
      </c>
      <c r="B66" s="496" t="s">
        <v>198</v>
      </c>
      <c r="C66" s="509" t="s">
        <v>203</v>
      </c>
      <c r="D66" s="521" t="s">
        <v>204</v>
      </c>
      <c r="E66" s="145"/>
      <c r="F66" s="145"/>
      <c r="G66" s="48"/>
      <c r="H66" s="38">
        <f t="shared" si="0"/>
        <v>0</v>
      </c>
      <c r="I66" s="592"/>
      <c r="J66" s="592"/>
    </row>
    <row r="67" spans="1:10" ht="13.8" x14ac:dyDescent="0.25">
      <c r="A67" s="494">
        <v>1</v>
      </c>
      <c r="B67" s="496" t="s">
        <v>198</v>
      </c>
      <c r="C67" s="509" t="s">
        <v>205</v>
      </c>
      <c r="D67" s="521" t="s">
        <v>206</v>
      </c>
      <c r="E67" s="145"/>
      <c r="F67" s="145"/>
      <c r="G67" s="48">
        <v>120000</v>
      </c>
      <c r="H67" s="38">
        <f t="shared" si="0"/>
        <v>120000</v>
      </c>
      <c r="I67" s="332"/>
      <c r="J67" s="332"/>
    </row>
    <row r="68" spans="1:10" ht="13.8" hidden="1" x14ac:dyDescent="0.25">
      <c r="A68" s="494">
        <v>1</v>
      </c>
      <c r="B68" s="496" t="s">
        <v>207</v>
      </c>
      <c r="C68" s="509" t="s">
        <v>208</v>
      </c>
      <c r="D68" s="521" t="s">
        <v>209</v>
      </c>
      <c r="E68" s="145"/>
      <c r="F68" s="145"/>
      <c r="G68" s="57"/>
      <c r="H68" s="38">
        <f t="shared" si="0"/>
        <v>0</v>
      </c>
      <c r="I68" s="592"/>
      <c r="J68" s="592"/>
    </row>
    <row r="69" spans="1:10" ht="13.8" hidden="1" x14ac:dyDescent="0.25">
      <c r="A69" s="494">
        <v>1</v>
      </c>
      <c r="B69" s="496" t="s">
        <v>207</v>
      </c>
      <c r="C69" s="509" t="s">
        <v>210</v>
      </c>
      <c r="D69" s="521" t="s">
        <v>211</v>
      </c>
      <c r="E69" s="145"/>
      <c r="F69" s="145"/>
      <c r="G69" s="57"/>
      <c r="H69" s="38">
        <f t="shared" si="0"/>
        <v>0</v>
      </c>
      <c r="I69" s="592"/>
      <c r="J69" s="592"/>
    </row>
    <row r="70" spans="1:10" ht="13.8" hidden="1" x14ac:dyDescent="0.25">
      <c r="A70" s="494">
        <v>1</v>
      </c>
      <c r="B70" s="496" t="s">
        <v>207</v>
      </c>
      <c r="C70" s="509" t="s">
        <v>212</v>
      </c>
      <c r="D70" s="521" t="s">
        <v>213</v>
      </c>
      <c r="E70" s="145"/>
      <c r="F70" s="145"/>
      <c r="G70" s="57"/>
      <c r="H70" s="38">
        <f t="shared" si="0"/>
        <v>0</v>
      </c>
      <c r="I70" s="592"/>
      <c r="J70" s="592"/>
    </row>
    <row r="71" spans="1:10" ht="13.8" hidden="1" x14ac:dyDescent="0.25">
      <c r="A71" s="494">
        <v>1</v>
      </c>
      <c r="B71" s="496" t="s">
        <v>207</v>
      </c>
      <c r="C71" s="509" t="s">
        <v>214</v>
      </c>
      <c r="D71" s="521" t="s">
        <v>215</v>
      </c>
      <c r="E71" s="145"/>
      <c r="F71" s="145"/>
      <c r="G71" s="57"/>
      <c r="H71" s="38">
        <f t="shared" si="0"/>
        <v>0</v>
      </c>
      <c r="I71" s="592"/>
      <c r="J71" s="592"/>
    </row>
    <row r="72" spans="1:10" ht="13.8" hidden="1" x14ac:dyDescent="0.25">
      <c r="A72" s="494">
        <v>1</v>
      </c>
      <c r="B72" s="496" t="s">
        <v>207</v>
      </c>
      <c r="C72" s="509" t="s">
        <v>216</v>
      </c>
      <c r="D72" s="521" t="s">
        <v>217</v>
      </c>
      <c r="E72" s="145"/>
      <c r="F72" s="145"/>
      <c r="G72" s="48"/>
      <c r="H72" s="38">
        <f t="shared" si="0"/>
        <v>0</v>
      </c>
      <c r="I72" s="332"/>
      <c r="J72" s="332"/>
    </row>
    <row r="73" spans="1:10" ht="13.8" hidden="1" x14ac:dyDescent="0.25">
      <c r="B73" s="496" t="s">
        <v>207</v>
      </c>
      <c r="C73" s="509" t="s">
        <v>218</v>
      </c>
      <c r="D73" s="521" t="s">
        <v>219</v>
      </c>
      <c r="E73" s="145"/>
      <c r="F73" s="145"/>
      <c r="G73" s="48"/>
      <c r="H73" s="38">
        <f t="shared" ref="H73:H136" si="1">+E73+F73+G73</f>
        <v>0</v>
      </c>
      <c r="I73" s="592"/>
      <c r="J73" s="592"/>
    </row>
    <row r="74" spans="1:10" ht="13.8" x14ac:dyDescent="0.25">
      <c r="A74" s="494">
        <v>2</v>
      </c>
      <c r="B74" s="494" t="s">
        <v>220</v>
      </c>
      <c r="C74" s="509" t="s">
        <v>221</v>
      </c>
      <c r="D74" s="521" t="s">
        <v>222</v>
      </c>
      <c r="E74" s="145"/>
      <c r="F74" s="145"/>
      <c r="G74" s="48">
        <v>1200000</v>
      </c>
      <c r="H74" s="38">
        <f t="shared" si="1"/>
        <v>1200000</v>
      </c>
      <c r="I74" s="332"/>
      <c r="J74" s="332"/>
    </row>
    <row r="75" spans="1:10" ht="211.2" x14ac:dyDescent="0.25">
      <c r="A75" s="494">
        <v>2</v>
      </c>
      <c r="B75" s="494" t="s">
        <v>220</v>
      </c>
      <c r="C75" s="509" t="s">
        <v>223</v>
      </c>
      <c r="D75" s="521" t="s">
        <v>224</v>
      </c>
      <c r="E75" s="145"/>
      <c r="F75" s="152" t="s">
        <v>1539</v>
      </c>
      <c r="G75" s="48">
        <f>479100-279100</f>
        <v>200000</v>
      </c>
      <c r="H75" s="38" t="e">
        <f t="shared" si="1"/>
        <v>#VALUE!</v>
      </c>
      <c r="I75" s="592"/>
      <c r="J75" s="592"/>
    </row>
    <row r="76" spans="1:10" ht="13.8" hidden="1" x14ac:dyDescent="0.25">
      <c r="A76" s="494">
        <v>2</v>
      </c>
      <c r="B76" s="494" t="s">
        <v>220</v>
      </c>
      <c r="C76" s="509" t="s">
        <v>225</v>
      </c>
      <c r="D76" s="521" t="s">
        <v>226</v>
      </c>
      <c r="E76" s="145"/>
      <c r="F76" s="145"/>
      <c r="G76" s="48"/>
      <c r="H76" s="38">
        <f t="shared" si="1"/>
        <v>0</v>
      </c>
      <c r="I76" s="592"/>
      <c r="J76" s="592"/>
    </row>
    <row r="77" spans="1:10" ht="13.8" x14ac:dyDescent="0.25">
      <c r="A77" s="494">
        <v>2</v>
      </c>
      <c r="B77" s="494" t="s">
        <v>220</v>
      </c>
      <c r="C77" s="509" t="s">
        <v>227</v>
      </c>
      <c r="D77" s="521" t="s">
        <v>228</v>
      </c>
      <c r="E77" s="145"/>
      <c r="F77" s="145"/>
      <c r="G77" s="48">
        <v>2000000</v>
      </c>
      <c r="H77" s="38">
        <f t="shared" si="1"/>
        <v>2000000</v>
      </c>
      <c r="I77" s="592"/>
      <c r="J77" s="592"/>
    </row>
    <row r="78" spans="1:10" ht="13.8" x14ac:dyDescent="0.25">
      <c r="A78" s="494">
        <v>2</v>
      </c>
      <c r="B78" s="494" t="s">
        <v>220</v>
      </c>
      <c r="C78" s="509" t="s">
        <v>229</v>
      </c>
      <c r="D78" s="521" t="s">
        <v>230</v>
      </c>
      <c r="E78" s="145"/>
      <c r="F78" s="145"/>
      <c r="G78" s="48">
        <f>459190-100000</f>
        <v>359190</v>
      </c>
      <c r="H78" s="38">
        <f t="shared" si="1"/>
        <v>359190</v>
      </c>
      <c r="I78" s="332"/>
      <c r="J78" s="332"/>
    </row>
    <row r="79" spans="1:10" ht="13.8" hidden="1" x14ac:dyDescent="0.25">
      <c r="A79" s="494">
        <v>2</v>
      </c>
      <c r="B79" s="494" t="s">
        <v>231</v>
      </c>
      <c r="C79" s="509" t="s">
        <v>232</v>
      </c>
      <c r="D79" s="521" t="s">
        <v>233</v>
      </c>
      <c r="E79" s="145"/>
      <c r="F79" s="145"/>
      <c r="G79" s="57"/>
      <c r="H79" s="38">
        <f t="shared" si="1"/>
        <v>0</v>
      </c>
      <c r="I79" s="592"/>
      <c r="J79" s="592"/>
    </row>
    <row r="80" spans="1:10" ht="13.8" hidden="1" x14ac:dyDescent="0.25">
      <c r="A80" s="494">
        <v>2</v>
      </c>
      <c r="B80" s="494" t="s">
        <v>231</v>
      </c>
      <c r="C80" s="509" t="s">
        <v>234</v>
      </c>
      <c r="D80" s="521" t="s">
        <v>235</v>
      </c>
      <c r="E80" s="145"/>
      <c r="F80" s="145"/>
      <c r="G80" s="48"/>
      <c r="H80" s="38">
        <f t="shared" si="1"/>
        <v>0</v>
      </c>
      <c r="I80" s="592"/>
      <c r="J80" s="592"/>
    </row>
    <row r="81" spans="1:10" ht="13.8" hidden="1" x14ac:dyDescent="0.25">
      <c r="A81" s="494">
        <v>2</v>
      </c>
      <c r="B81" s="494" t="s">
        <v>231</v>
      </c>
      <c r="C81" s="509" t="s">
        <v>238</v>
      </c>
      <c r="D81" s="521" t="s">
        <v>239</v>
      </c>
      <c r="E81" s="145"/>
      <c r="F81" s="145"/>
      <c r="G81" s="48"/>
      <c r="H81" s="38">
        <f t="shared" si="1"/>
        <v>0</v>
      </c>
      <c r="I81" s="592"/>
      <c r="J81" s="592"/>
    </row>
    <row r="82" spans="1:10" ht="13.8" hidden="1" x14ac:dyDescent="0.25">
      <c r="A82" s="494">
        <v>2</v>
      </c>
      <c r="B82" s="494" t="s">
        <v>231</v>
      </c>
      <c r="C82" s="509" t="s">
        <v>241</v>
      </c>
      <c r="D82" s="521" t="s">
        <v>242</v>
      </c>
      <c r="E82" s="145"/>
      <c r="F82" s="145"/>
      <c r="G82" s="57"/>
      <c r="H82" s="38">
        <f t="shared" si="1"/>
        <v>0</v>
      </c>
      <c r="I82" s="592"/>
      <c r="J82" s="592"/>
    </row>
    <row r="83" spans="1:10" ht="13.8" hidden="1" x14ac:dyDescent="0.25">
      <c r="A83" s="494">
        <v>2</v>
      </c>
      <c r="B83" s="494" t="s">
        <v>243</v>
      </c>
      <c r="C83" s="509" t="s">
        <v>244</v>
      </c>
      <c r="D83" s="521" t="s">
        <v>245</v>
      </c>
      <c r="E83" s="145"/>
      <c r="F83" s="145"/>
      <c r="G83" s="48"/>
      <c r="H83" s="38">
        <f t="shared" si="1"/>
        <v>0</v>
      </c>
      <c r="I83" s="591"/>
      <c r="J83" s="591"/>
    </row>
    <row r="84" spans="1:10" ht="13.8" hidden="1" x14ac:dyDescent="0.25">
      <c r="A84" s="494">
        <v>2</v>
      </c>
      <c r="B84" s="494" t="s">
        <v>243</v>
      </c>
      <c r="C84" s="509" t="s">
        <v>246</v>
      </c>
      <c r="D84" s="521" t="s">
        <v>247</v>
      </c>
      <c r="E84" s="145"/>
      <c r="F84" s="145"/>
      <c r="G84" s="48"/>
      <c r="H84" s="38">
        <f t="shared" si="1"/>
        <v>0</v>
      </c>
      <c r="I84" s="591"/>
      <c r="J84" s="591"/>
    </row>
    <row r="85" spans="1:10" ht="13.8" hidden="1" x14ac:dyDescent="0.25">
      <c r="A85" s="494">
        <v>2</v>
      </c>
      <c r="B85" s="494" t="s">
        <v>243</v>
      </c>
      <c r="C85" s="509" t="s">
        <v>248</v>
      </c>
      <c r="D85" s="521" t="s">
        <v>249</v>
      </c>
      <c r="E85" s="145"/>
      <c r="F85" s="145"/>
      <c r="G85" s="48"/>
      <c r="H85" s="38">
        <f t="shared" si="1"/>
        <v>0</v>
      </c>
      <c r="I85" s="591"/>
      <c r="J85" s="591"/>
    </row>
    <row r="86" spans="1:10" ht="26.4" x14ac:dyDescent="0.25">
      <c r="A86" s="494">
        <v>2</v>
      </c>
      <c r="B86" s="494" t="s">
        <v>243</v>
      </c>
      <c r="C86" s="509" t="s">
        <v>250</v>
      </c>
      <c r="D86" s="523" t="s">
        <v>251</v>
      </c>
      <c r="E86" s="145"/>
      <c r="F86" s="145"/>
      <c r="G86" s="48">
        <v>1250000</v>
      </c>
      <c r="H86" s="38">
        <f t="shared" si="1"/>
        <v>1250000</v>
      </c>
      <c r="I86" s="591"/>
      <c r="J86" s="591"/>
    </row>
    <row r="87" spans="1:10" ht="13.8" hidden="1" x14ac:dyDescent="0.25">
      <c r="A87" s="494">
        <v>2</v>
      </c>
      <c r="B87" s="494" t="s">
        <v>243</v>
      </c>
      <c r="C87" s="509" t="s">
        <v>253</v>
      </c>
      <c r="D87" s="523" t="s">
        <v>254</v>
      </c>
      <c r="E87" s="145"/>
      <c r="F87" s="145"/>
      <c r="G87" s="48"/>
      <c r="H87" s="38">
        <f t="shared" si="1"/>
        <v>0</v>
      </c>
      <c r="I87" s="591"/>
      <c r="J87" s="591"/>
    </row>
    <row r="88" spans="1:10" ht="13.8" x14ac:dyDescent="0.25">
      <c r="A88" s="494">
        <v>2</v>
      </c>
      <c r="B88" s="494" t="s">
        <v>243</v>
      </c>
      <c r="C88" s="509" t="s">
        <v>255</v>
      </c>
      <c r="D88" s="523" t="s">
        <v>256</v>
      </c>
      <c r="E88" s="145"/>
      <c r="F88" s="145"/>
      <c r="G88" s="48">
        <v>600000</v>
      </c>
      <c r="H88" s="38">
        <f t="shared" si="1"/>
        <v>600000</v>
      </c>
      <c r="I88" s="591"/>
      <c r="J88" s="591"/>
    </row>
    <row r="89" spans="1:10" ht="26.4" x14ac:dyDescent="0.25">
      <c r="A89" s="494">
        <v>2</v>
      </c>
      <c r="B89" s="494" t="s">
        <v>243</v>
      </c>
      <c r="C89" s="509" t="s">
        <v>257</v>
      </c>
      <c r="D89" s="523" t="s">
        <v>258</v>
      </c>
      <c r="E89" s="145"/>
      <c r="F89" s="145"/>
      <c r="G89" s="48">
        <v>1500000</v>
      </c>
      <c r="H89" s="38">
        <f t="shared" si="1"/>
        <v>1500000</v>
      </c>
      <c r="I89" s="591"/>
      <c r="J89" s="591"/>
    </row>
    <row r="90" spans="1:10" ht="13.8" x14ac:dyDescent="0.25">
      <c r="A90" s="494">
        <v>2</v>
      </c>
      <c r="B90" s="494" t="s">
        <v>259</v>
      </c>
      <c r="C90" s="509" t="s">
        <v>260</v>
      </c>
      <c r="D90" s="521" t="s">
        <v>261</v>
      </c>
      <c r="E90" s="145"/>
      <c r="F90" s="145"/>
      <c r="G90" s="48">
        <v>450000</v>
      </c>
      <c r="H90" s="38">
        <f t="shared" si="1"/>
        <v>450000</v>
      </c>
      <c r="I90" s="332"/>
      <c r="J90" s="332"/>
    </row>
    <row r="91" spans="1:10" ht="13.8" x14ac:dyDescent="0.25">
      <c r="A91" s="494">
        <v>2</v>
      </c>
      <c r="B91" s="494" t="s">
        <v>259</v>
      </c>
      <c r="C91" s="509" t="s">
        <v>263</v>
      </c>
      <c r="D91" s="521" t="s">
        <v>264</v>
      </c>
      <c r="E91" s="145"/>
      <c r="F91" s="145"/>
      <c r="G91" s="48">
        <f>5200000-1500000</f>
        <v>3700000</v>
      </c>
      <c r="H91" s="38">
        <f t="shared" si="1"/>
        <v>3700000</v>
      </c>
      <c r="I91" s="592"/>
      <c r="J91" s="592"/>
    </row>
    <row r="92" spans="1:10" ht="13.8" hidden="1" x14ac:dyDescent="0.25">
      <c r="A92" s="494">
        <v>2</v>
      </c>
      <c r="B92" s="494" t="s">
        <v>267</v>
      </c>
      <c r="C92" s="509" t="s">
        <v>268</v>
      </c>
      <c r="D92" s="521" t="s">
        <v>269</v>
      </c>
      <c r="E92" s="145"/>
      <c r="F92" s="145"/>
      <c r="G92" s="57"/>
      <c r="H92" s="38">
        <f t="shared" si="1"/>
        <v>0</v>
      </c>
      <c r="I92" s="591"/>
      <c r="J92" s="591"/>
    </row>
    <row r="93" spans="1:10" ht="13.8" hidden="1" x14ac:dyDescent="0.25">
      <c r="A93" s="494">
        <v>2</v>
      </c>
      <c r="B93" s="494" t="s">
        <v>267</v>
      </c>
      <c r="C93" s="509" t="s">
        <v>270</v>
      </c>
      <c r="D93" s="521" t="s">
        <v>271</v>
      </c>
      <c r="E93" s="145"/>
      <c r="F93" s="145"/>
      <c r="G93" s="57"/>
      <c r="H93" s="38">
        <f t="shared" si="1"/>
        <v>0</v>
      </c>
      <c r="I93" s="591"/>
      <c r="J93" s="591"/>
    </row>
    <row r="94" spans="1:10" ht="13.8" hidden="1" x14ac:dyDescent="0.25">
      <c r="A94" s="494">
        <v>2</v>
      </c>
      <c r="B94" s="494" t="s">
        <v>267</v>
      </c>
      <c r="C94" s="509" t="s">
        <v>272</v>
      </c>
      <c r="D94" s="521" t="s">
        <v>273</v>
      </c>
      <c r="E94" s="145"/>
      <c r="F94" s="145"/>
      <c r="G94" s="57"/>
      <c r="H94" s="38">
        <f t="shared" si="1"/>
        <v>0</v>
      </c>
      <c r="I94" s="591"/>
      <c r="J94" s="591"/>
    </row>
    <row r="95" spans="1:10" ht="13.8" hidden="1" x14ac:dyDescent="0.25">
      <c r="A95" s="494">
        <v>2</v>
      </c>
      <c r="B95" s="494" t="s">
        <v>267</v>
      </c>
      <c r="C95" s="509" t="s">
        <v>274</v>
      </c>
      <c r="D95" s="521" t="s">
        <v>275</v>
      </c>
      <c r="E95" s="145"/>
      <c r="F95" s="145"/>
      <c r="G95" s="57"/>
      <c r="H95" s="38">
        <f t="shared" si="1"/>
        <v>0</v>
      </c>
      <c r="I95" s="591"/>
      <c r="J95" s="591"/>
    </row>
    <row r="96" spans="1:10" ht="13.8" x14ac:dyDescent="0.25">
      <c r="A96" s="494">
        <v>2</v>
      </c>
      <c r="B96" s="494" t="s">
        <v>276</v>
      </c>
      <c r="C96" s="509" t="s">
        <v>277</v>
      </c>
      <c r="D96" s="521" t="s">
        <v>278</v>
      </c>
      <c r="E96" s="145"/>
      <c r="F96" s="145"/>
      <c r="G96" s="48">
        <v>2260000</v>
      </c>
      <c r="H96" s="38">
        <f t="shared" si="1"/>
        <v>2260000</v>
      </c>
      <c r="I96" s="592"/>
      <c r="J96" s="592"/>
    </row>
    <row r="97" spans="1:10" ht="26.4" x14ac:dyDescent="0.25">
      <c r="A97" s="494">
        <v>2</v>
      </c>
      <c r="B97" s="494" t="s">
        <v>276</v>
      </c>
      <c r="C97" s="509" t="s">
        <v>281</v>
      </c>
      <c r="D97" s="523" t="s">
        <v>282</v>
      </c>
      <c r="E97" s="145"/>
      <c r="F97" s="145"/>
      <c r="G97" s="48">
        <f>550000-200000</f>
        <v>350000</v>
      </c>
      <c r="H97" s="38">
        <f t="shared" si="1"/>
        <v>350000</v>
      </c>
      <c r="I97" s="592"/>
      <c r="J97" s="592"/>
    </row>
    <row r="98" spans="1:10" ht="13.8" x14ac:dyDescent="0.25">
      <c r="A98" s="494">
        <v>2</v>
      </c>
      <c r="B98" s="494" t="s">
        <v>276</v>
      </c>
      <c r="C98" s="509" t="s">
        <v>283</v>
      </c>
      <c r="D98" s="521" t="s">
        <v>284</v>
      </c>
      <c r="E98" s="145"/>
      <c r="F98" s="145"/>
      <c r="G98" s="48">
        <f>5542655.7+478975-1085066.4</f>
        <v>4936564.3000000007</v>
      </c>
      <c r="H98" s="38">
        <f t="shared" si="1"/>
        <v>4936564.3000000007</v>
      </c>
      <c r="I98" s="592"/>
      <c r="J98" s="592"/>
    </row>
    <row r="99" spans="1:10" ht="13.8" x14ac:dyDescent="0.25">
      <c r="A99" s="494">
        <v>2</v>
      </c>
      <c r="B99" s="494" t="s">
        <v>276</v>
      </c>
      <c r="C99" s="509" t="s">
        <v>287</v>
      </c>
      <c r="D99" s="521" t="s">
        <v>288</v>
      </c>
      <c r="E99" s="145"/>
      <c r="F99" s="145"/>
      <c r="G99" s="48">
        <v>2300000</v>
      </c>
      <c r="H99" s="38">
        <f t="shared" si="1"/>
        <v>2300000</v>
      </c>
      <c r="I99" s="592"/>
      <c r="J99" s="592"/>
    </row>
    <row r="100" spans="1:10" ht="13.8" x14ac:dyDescent="0.25">
      <c r="A100" s="494">
        <v>2</v>
      </c>
      <c r="B100" s="494" t="s">
        <v>276</v>
      </c>
      <c r="C100" s="509" t="s">
        <v>289</v>
      </c>
      <c r="D100" s="521" t="s">
        <v>290</v>
      </c>
      <c r="E100" s="145"/>
      <c r="F100" s="145"/>
      <c r="G100" s="48">
        <v>1245200</v>
      </c>
      <c r="H100" s="38">
        <f t="shared" si="1"/>
        <v>1245200</v>
      </c>
      <c r="I100" s="592"/>
      <c r="J100" s="592"/>
    </row>
    <row r="101" spans="1:10" ht="13.8" x14ac:dyDescent="0.25">
      <c r="A101" s="494">
        <v>2</v>
      </c>
      <c r="B101" s="494" t="s">
        <v>276</v>
      </c>
      <c r="C101" s="509" t="s">
        <v>293</v>
      </c>
      <c r="D101" s="521" t="s">
        <v>294</v>
      </c>
      <c r="E101" s="145"/>
      <c r="F101" s="145"/>
      <c r="G101" s="48">
        <v>350000</v>
      </c>
      <c r="H101" s="38">
        <f t="shared" si="1"/>
        <v>350000</v>
      </c>
      <c r="I101" s="332"/>
      <c r="J101" s="332"/>
    </row>
    <row r="102" spans="1:10" ht="13.8" hidden="1" x14ac:dyDescent="0.25">
      <c r="A102" s="494">
        <v>2</v>
      </c>
      <c r="B102" s="494" t="s">
        <v>276</v>
      </c>
      <c r="C102" s="509" t="s">
        <v>295</v>
      </c>
      <c r="D102" s="521" t="s">
        <v>296</v>
      </c>
      <c r="E102" s="145"/>
      <c r="F102" s="145"/>
      <c r="G102" s="48"/>
      <c r="H102" s="38">
        <f t="shared" si="1"/>
        <v>0</v>
      </c>
      <c r="I102" s="592"/>
      <c r="J102" s="592"/>
    </row>
    <row r="103" spans="1:10" ht="13.8" x14ac:dyDescent="0.25">
      <c r="A103" s="494">
        <v>2</v>
      </c>
      <c r="B103" s="494" t="s">
        <v>276</v>
      </c>
      <c r="C103" s="509" t="s">
        <v>298</v>
      </c>
      <c r="D103" s="521" t="s">
        <v>299</v>
      </c>
      <c r="E103" s="145"/>
      <c r="F103" s="145"/>
      <c r="G103" s="48">
        <v>225000</v>
      </c>
      <c r="H103" s="38">
        <f t="shared" si="1"/>
        <v>225000</v>
      </c>
      <c r="I103" s="592"/>
      <c r="J103" s="592"/>
    </row>
    <row r="104" spans="1:10" ht="13.8" hidden="1" x14ac:dyDescent="0.25">
      <c r="A104" s="494">
        <v>3</v>
      </c>
      <c r="B104" s="494" t="s">
        <v>300</v>
      </c>
      <c r="C104" s="509" t="s">
        <v>301</v>
      </c>
      <c r="D104" s="521" t="s">
        <v>302</v>
      </c>
      <c r="E104" s="527"/>
      <c r="F104" s="527"/>
      <c r="G104" s="57"/>
      <c r="H104" s="38">
        <f t="shared" si="1"/>
        <v>0</v>
      </c>
      <c r="I104" s="592"/>
      <c r="J104" s="592"/>
    </row>
    <row r="105" spans="1:10" ht="13.8" hidden="1" x14ac:dyDescent="0.25">
      <c r="A105" s="494">
        <v>3</v>
      </c>
      <c r="B105" s="494" t="s">
        <v>300</v>
      </c>
      <c r="C105" s="509" t="s">
        <v>303</v>
      </c>
      <c r="D105" s="521" t="s">
        <v>304</v>
      </c>
      <c r="E105" s="527"/>
      <c r="F105" s="527"/>
      <c r="G105" s="57"/>
      <c r="H105" s="38">
        <f t="shared" si="1"/>
        <v>0</v>
      </c>
      <c r="I105" s="592"/>
      <c r="J105" s="592"/>
    </row>
    <row r="106" spans="1:10" ht="13.8" hidden="1" x14ac:dyDescent="0.25">
      <c r="A106" s="494">
        <v>3</v>
      </c>
      <c r="B106" s="494" t="s">
        <v>300</v>
      </c>
      <c r="C106" s="509" t="s">
        <v>305</v>
      </c>
      <c r="D106" s="521" t="s">
        <v>306</v>
      </c>
      <c r="E106" s="527"/>
      <c r="F106" s="527"/>
      <c r="G106" s="57"/>
      <c r="H106" s="38">
        <f t="shared" si="1"/>
        <v>0</v>
      </c>
      <c r="I106" s="592"/>
      <c r="J106" s="592"/>
    </row>
    <row r="107" spans="1:10" ht="13.8" hidden="1" x14ac:dyDescent="0.25">
      <c r="A107" s="494">
        <v>3</v>
      </c>
      <c r="B107" s="494" t="s">
        <v>300</v>
      </c>
      <c r="C107" s="509" t="s">
        <v>307</v>
      </c>
      <c r="D107" s="521" t="s">
        <v>308</v>
      </c>
      <c r="E107" s="527"/>
      <c r="F107" s="527"/>
      <c r="G107" s="57"/>
      <c r="H107" s="38">
        <f t="shared" si="1"/>
        <v>0</v>
      </c>
      <c r="I107" s="592"/>
      <c r="J107" s="592"/>
    </row>
    <row r="108" spans="1:10" ht="13.8" hidden="1" x14ac:dyDescent="0.25">
      <c r="A108" s="494">
        <v>3</v>
      </c>
      <c r="B108" s="494" t="s">
        <v>309</v>
      </c>
      <c r="C108" s="509" t="s">
        <v>310</v>
      </c>
      <c r="D108" s="521" t="s">
        <v>311</v>
      </c>
      <c r="E108" s="527"/>
      <c r="F108" s="527"/>
      <c r="G108" s="57"/>
      <c r="H108" s="38">
        <f t="shared" si="1"/>
        <v>0</v>
      </c>
      <c r="I108" s="592"/>
      <c r="J108" s="592"/>
    </row>
    <row r="109" spans="1:10" ht="13.8" hidden="1" x14ac:dyDescent="0.25">
      <c r="A109" s="494">
        <v>3</v>
      </c>
      <c r="B109" s="494" t="s">
        <v>309</v>
      </c>
      <c r="C109" s="509" t="s">
        <v>312</v>
      </c>
      <c r="D109" s="521" t="s">
        <v>313</v>
      </c>
      <c r="E109" s="527"/>
      <c r="F109" s="527"/>
      <c r="G109" s="57"/>
      <c r="H109" s="38">
        <f t="shared" si="1"/>
        <v>0</v>
      </c>
      <c r="I109" s="592"/>
      <c r="J109" s="592"/>
    </row>
    <row r="110" spans="1:10" ht="13.8" hidden="1" x14ac:dyDescent="0.25">
      <c r="A110" s="494">
        <v>3</v>
      </c>
      <c r="B110" s="494" t="s">
        <v>309</v>
      </c>
      <c r="C110" s="509" t="s">
        <v>314</v>
      </c>
      <c r="D110" s="521" t="s">
        <v>315</v>
      </c>
      <c r="E110" s="527"/>
      <c r="F110" s="527"/>
      <c r="G110" s="57"/>
      <c r="H110" s="38">
        <f t="shared" si="1"/>
        <v>0</v>
      </c>
      <c r="I110" s="592"/>
      <c r="J110" s="592"/>
    </row>
    <row r="111" spans="1:10" ht="13.8" hidden="1" x14ac:dyDescent="0.25">
      <c r="A111" s="494">
        <v>3</v>
      </c>
      <c r="B111" s="494" t="s">
        <v>309</v>
      </c>
      <c r="C111" s="509" t="s">
        <v>316</v>
      </c>
      <c r="D111" s="521" t="s">
        <v>317</v>
      </c>
      <c r="E111" s="527"/>
      <c r="F111" s="527"/>
      <c r="G111" s="57"/>
      <c r="H111" s="38">
        <f t="shared" si="1"/>
        <v>0</v>
      </c>
      <c r="I111" s="592"/>
      <c r="J111" s="592"/>
    </row>
    <row r="112" spans="1:10" ht="13.8" hidden="1" x14ac:dyDescent="0.25">
      <c r="A112" s="494">
        <v>3</v>
      </c>
      <c r="B112" s="494" t="s">
        <v>309</v>
      </c>
      <c r="C112" s="509" t="s">
        <v>318</v>
      </c>
      <c r="D112" s="521" t="s">
        <v>319</v>
      </c>
      <c r="E112" s="527"/>
      <c r="F112" s="527"/>
      <c r="G112" s="57"/>
      <c r="H112" s="38">
        <f t="shared" si="1"/>
        <v>0</v>
      </c>
      <c r="I112" s="592"/>
      <c r="J112" s="592"/>
    </row>
    <row r="113" spans="1:10" ht="13.8" hidden="1" x14ac:dyDescent="0.25">
      <c r="A113" s="494">
        <v>3</v>
      </c>
      <c r="B113" s="494" t="s">
        <v>309</v>
      </c>
      <c r="C113" s="509" t="s">
        <v>320</v>
      </c>
      <c r="D113" s="521" t="s">
        <v>321</v>
      </c>
      <c r="E113" s="527"/>
      <c r="F113" s="527"/>
      <c r="G113" s="57"/>
      <c r="H113" s="38">
        <f t="shared" si="1"/>
        <v>0</v>
      </c>
      <c r="I113" s="592"/>
      <c r="J113" s="592"/>
    </row>
    <row r="114" spans="1:10" ht="13.8" hidden="1" x14ac:dyDescent="0.25">
      <c r="A114" s="494">
        <v>3</v>
      </c>
      <c r="B114" s="494" t="s">
        <v>309</v>
      </c>
      <c r="C114" s="509" t="s">
        <v>322</v>
      </c>
      <c r="D114" s="521" t="s">
        <v>323</v>
      </c>
      <c r="E114" s="527"/>
      <c r="F114" s="527"/>
      <c r="G114" s="57"/>
      <c r="H114" s="38">
        <f t="shared" si="1"/>
        <v>0</v>
      </c>
      <c r="I114" s="592"/>
      <c r="J114" s="592"/>
    </row>
    <row r="115" spans="1:10" ht="13.8" hidden="1" x14ac:dyDescent="0.25">
      <c r="A115" s="494">
        <v>3</v>
      </c>
      <c r="B115" s="494" t="s">
        <v>309</v>
      </c>
      <c r="C115" s="509" t="s">
        <v>324</v>
      </c>
      <c r="D115" s="521" t="s">
        <v>325</v>
      </c>
      <c r="E115" s="527"/>
      <c r="F115" s="527"/>
      <c r="G115" s="57"/>
      <c r="H115" s="38">
        <f t="shared" si="1"/>
        <v>0</v>
      </c>
      <c r="I115" s="592"/>
      <c r="J115" s="592"/>
    </row>
    <row r="116" spans="1:10" ht="13.8" hidden="1" x14ac:dyDescent="0.25">
      <c r="A116" s="494">
        <v>3</v>
      </c>
      <c r="B116" s="494" t="s">
        <v>326</v>
      </c>
      <c r="C116" s="509" t="s">
        <v>327</v>
      </c>
      <c r="D116" s="521" t="s">
        <v>328</v>
      </c>
      <c r="E116" s="527"/>
      <c r="F116" s="527"/>
      <c r="G116" s="57"/>
      <c r="H116" s="38">
        <f t="shared" si="1"/>
        <v>0</v>
      </c>
      <c r="I116" s="592"/>
      <c r="J116" s="592"/>
    </row>
    <row r="117" spans="1:10" ht="13.8" hidden="1" x14ac:dyDescent="0.25">
      <c r="A117" s="494">
        <v>3</v>
      </c>
      <c r="B117" s="494" t="s">
        <v>326</v>
      </c>
      <c r="C117" s="509" t="s">
        <v>329</v>
      </c>
      <c r="D117" s="521" t="s">
        <v>330</v>
      </c>
      <c r="E117" s="527"/>
      <c r="F117" s="527"/>
      <c r="G117" s="57"/>
      <c r="H117" s="38">
        <f t="shared" si="1"/>
        <v>0</v>
      </c>
      <c r="I117" s="592"/>
      <c r="J117" s="592"/>
    </row>
    <row r="118" spans="1:10" ht="13.8" hidden="1" x14ac:dyDescent="0.25">
      <c r="A118" s="494">
        <v>3</v>
      </c>
      <c r="B118" s="494" t="s">
        <v>331</v>
      </c>
      <c r="C118" s="509" t="s">
        <v>332</v>
      </c>
      <c r="D118" s="521" t="s">
        <v>333</v>
      </c>
      <c r="E118" s="527"/>
      <c r="F118" s="527"/>
      <c r="G118" s="57"/>
      <c r="H118" s="38">
        <f t="shared" si="1"/>
        <v>0</v>
      </c>
      <c r="I118" s="592"/>
      <c r="J118" s="592"/>
    </row>
    <row r="119" spans="1:10" ht="13.8" hidden="1" x14ac:dyDescent="0.25">
      <c r="A119" s="494">
        <v>3</v>
      </c>
      <c r="B119" s="494" t="s">
        <v>331</v>
      </c>
      <c r="C119" s="509" t="s">
        <v>334</v>
      </c>
      <c r="D119" s="521" t="s">
        <v>335</v>
      </c>
      <c r="E119" s="527"/>
      <c r="F119" s="527"/>
      <c r="G119" s="57"/>
      <c r="H119" s="38">
        <f t="shared" si="1"/>
        <v>0</v>
      </c>
      <c r="I119" s="592"/>
      <c r="J119" s="592"/>
    </row>
    <row r="120" spans="1:10" ht="13.8" hidden="1" x14ac:dyDescent="0.25">
      <c r="A120" s="494">
        <v>3</v>
      </c>
      <c r="B120" s="494" t="s">
        <v>331</v>
      </c>
      <c r="C120" s="509" t="s">
        <v>336</v>
      </c>
      <c r="D120" s="521" t="s">
        <v>337</v>
      </c>
      <c r="E120" s="527"/>
      <c r="F120" s="527"/>
      <c r="G120" s="57"/>
      <c r="H120" s="38">
        <f t="shared" si="1"/>
        <v>0</v>
      </c>
      <c r="I120" s="592"/>
      <c r="J120" s="592"/>
    </row>
    <row r="121" spans="1:10" ht="13.8" hidden="1" x14ac:dyDescent="0.25">
      <c r="A121" s="494">
        <v>3</v>
      </c>
      <c r="B121" s="494" t="s">
        <v>331</v>
      </c>
      <c r="C121" s="509" t="s">
        <v>338</v>
      </c>
      <c r="D121" s="521" t="s">
        <v>339</v>
      </c>
      <c r="E121" s="527"/>
      <c r="F121" s="527"/>
      <c r="G121" s="57"/>
      <c r="H121" s="38">
        <f t="shared" si="1"/>
        <v>0</v>
      </c>
      <c r="I121" s="592"/>
      <c r="J121" s="592"/>
    </row>
    <row r="122" spans="1:10" ht="13.8" hidden="1" x14ac:dyDescent="0.25">
      <c r="A122" s="494">
        <v>3</v>
      </c>
      <c r="B122" s="494" t="s">
        <v>331</v>
      </c>
      <c r="C122" s="509" t="s">
        <v>340</v>
      </c>
      <c r="D122" s="521" t="s">
        <v>341</v>
      </c>
      <c r="E122" s="527"/>
      <c r="F122" s="527"/>
      <c r="G122" s="57"/>
      <c r="H122" s="38">
        <f t="shared" si="1"/>
        <v>0</v>
      </c>
      <c r="I122" s="592"/>
      <c r="J122" s="592"/>
    </row>
    <row r="123" spans="1:10" ht="13.8" hidden="1" x14ac:dyDescent="0.25">
      <c r="A123" s="494">
        <v>4</v>
      </c>
      <c r="B123" s="494" t="s">
        <v>342</v>
      </c>
      <c r="C123" s="509" t="s">
        <v>343</v>
      </c>
      <c r="D123" s="521" t="s">
        <v>344</v>
      </c>
      <c r="E123" s="145"/>
      <c r="F123" s="145"/>
      <c r="G123" s="57"/>
      <c r="H123" s="38">
        <f t="shared" si="1"/>
        <v>0</v>
      </c>
      <c r="I123" s="592"/>
      <c r="J123" s="592"/>
    </row>
    <row r="124" spans="1:10" ht="13.8" hidden="1" x14ac:dyDescent="0.25">
      <c r="A124" s="494">
        <v>4</v>
      </c>
      <c r="B124" s="494" t="s">
        <v>342</v>
      </c>
      <c r="C124" s="509" t="s">
        <v>345</v>
      </c>
      <c r="D124" s="521" t="s">
        <v>346</v>
      </c>
      <c r="E124" s="145"/>
      <c r="F124" s="145"/>
      <c r="G124" s="57"/>
      <c r="H124" s="38">
        <f t="shared" si="1"/>
        <v>0</v>
      </c>
      <c r="I124" s="592"/>
      <c r="J124" s="592"/>
    </row>
    <row r="125" spans="1:10" ht="13.8" hidden="1" x14ac:dyDescent="0.25">
      <c r="A125" s="494">
        <v>4</v>
      </c>
      <c r="B125" s="494" t="s">
        <v>342</v>
      </c>
      <c r="C125" s="509" t="s">
        <v>347</v>
      </c>
      <c r="D125" s="521" t="s">
        <v>348</v>
      </c>
      <c r="E125" s="145"/>
      <c r="F125" s="145"/>
      <c r="G125" s="57"/>
      <c r="H125" s="38">
        <f t="shared" si="1"/>
        <v>0</v>
      </c>
      <c r="I125" s="592"/>
      <c r="J125" s="592"/>
    </row>
    <row r="126" spans="1:10" ht="13.8" hidden="1" x14ac:dyDescent="0.25">
      <c r="A126" s="494">
        <v>4</v>
      </c>
      <c r="B126" s="494" t="s">
        <v>342</v>
      </c>
      <c r="C126" s="509" t="s">
        <v>349</v>
      </c>
      <c r="D126" s="521" t="s">
        <v>350</v>
      </c>
      <c r="E126" s="145"/>
      <c r="F126" s="145"/>
      <c r="G126" s="57"/>
      <c r="H126" s="38">
        <f t="shared" si="1"/>
        <v>0</v>
      </c>
      <c r="I126" s="592"/>
      <c r="J126" s="592"/>
    </row>
    <row r="127" spans="1:10" ht="13.8" hidden="1" x14ac:dyDescent="0.25">
      <c r="A127" s="494">
        <v>4</v>
      </c>
      <c r="B127" s="494" t="s">
        <v>342</v>
      </c>
      <c r="C127" s="509" t="s">
        <v>351</v>
      </c>
      <c r="D127" s="521" t="s">
        <v>352</v>
      </c>
      <c r="E127" s="145"/>
      <c r="F127" s="145"/>
      <c r="G127" s="57"/>
      <c r="H127" s="38">
        <f t="shared" si="1"/>
        <v>0</v>
      </c>
      <c r="I127" s="592"/>
      <c r="J127" s="592"/>
    </row>
    <row r="128" spans="1:10" ht="13.8" hidden="1" x14ac:dyDescent="0.25">
      <c r="A128" s="494">
        <v>4</v>
      </c>
      <c r="B128" s="494" t="s">
        <v>342</v>
      </c>
      <c r="C128" s="509" t="s">
        <v>353</v>
      </c>
      <c r="D128" s="521" t="s">
        <v>354</v>
      </c>
      <c r="E128" s="145"/>
      <c r="F128" s="145"/>
      <c r="G128" s="57"/>
      <c r="H128" s="38">
        <f t="shared" si="1"/>
        <v>0</v>
      </c>
      <c r="I128" s="592"/>
      <c r="J128" s="592"/>
    </row>
    <row r="129" spans="1:10" ht="13.8" hidden="1" x14ac:dyDescent="0.25">
      <c r="A129" s="494">
        <v>4</v>
      </c>
      <c r="B129" s="494" t="s">
        <v>342</v>
      </c>
      <c r="C129" s="509" t="s">
        <v>355</v>
      </c>
      <c r="D129" s="521" t="s">
        <v>356</v>
      </c>
      <c r="E129" s="145"/>
      <c r="F129" s="145"/>
      <c r="G129" s="57"/>
      <c r="H129" s="38">
        <f t="shared" si="1"/>
        <v>0</v>
      </c>
      <c r="I129" s="592"/>
      <c r="J129" s="592"/>
    </row>
    <row r="130" spans="1:10" ht="13.8" hidden="1" x14ac:dyDescent="0.25">
      <c r="A130" s="494">
        <v>4</v>
      </c>
      <c r="B130" s="494" t="s">
        <v>342</v>
      </c>
      <c r="C130" s="509" t="s">
        <v>357</v>
      </c>
      <c r="D130" s="521" t="s">
        <v>358</v>
      </c>
      <c r="E130" s="145"/>
      <c r="F130" s="145"/>
      <c r="G130" s="57"/>
      <c r="H130" s="38">
        <f t="shared" si="1"/>
        <v>0</v>
      </c>
      <c r="I130" s="592"/>
      <c r="J130" s="592"/>
    </row>
    <row r="131" spans="1:10" ht="13.8" hidden="1" x14ac:dyDescent="0.25">
      <c r="A131" s="494">
        <v>4</v>
      </c>
      <c r="B131" s="494" t="s">
        <v>359</v>
      </c>
      <c r="C131" s="509" t="s">
        <v>360</v>
      </c>
      <c r="D131" s="521" t="s">
        <v>361</v>
      </c>
      <c r="E131" s="145"/>
      <c r="F131" s="145"/>
      <c r="G131" s="57"/>
      <c r="H131" s="38">
        <f t="shared" si="1"/>
        <v>0</v>
      </c>
      <c r="I131" s="592"/>
      <c r="J131" s="592"/>
    </row>
    <row r="132" spans="1:10" ht="13.8" hidden="1" x14ac:dyDescent="0.25">
      <c r="A132" s="494">
        <v>4</v>
      </c>
      <c r="B132" s="494" t="s">
        <v>359</v>
      </c>
      <c r="C132" s="509" t="s">
        <v>362</v>
      </c>
      <c r="D132" s="521" t="s">
        <v>363</v>
      </c>
      <c r="E132" s="145"/>
      <c r="F132" s="145"/>
      <c r="G132" s="57"/>
      <c r="H132" s="38">
        <f t="shared" si="1"/>
        <v>0</v>
      </c>
      <c r="I132" s="592"/>
      <c r="J132" s="592"/>
    </row>
    <row r="133" spans="1:10" ht="13.8" hidden="1" x14ac:dyDescent="0.25">
      <c r="A133" s="494">
        <v>4</v>
      </c>
      <c r="B133" s="494" t="s">
        <v>359</v>
      </c>
      <c r="C133" s="509" t="s">
        <v>364</v>
      </c>
      <c r="D133" s="521" t="s">
        <v>365</v>
      </c>
      <c r="E133" s="145"/>
      <c r="F133" s="145"/>
      <c r="G133" s="57"/>
      <c r="H133" s="38">
        <f t="shared" si="1"/>
        <v>0</v>
      </c>
      <c r="I133" s="592"/>
      <c r="J133" s="592"/>
    </row>
    <row r="134" spans="1:10" ht="13.8" hidden="1" x14ac:dyDescent="0.25">
      <c r="A134" s="494">
        <v>4</v>
      </c>
      <c r="B134" s="494" t="s">
        <v>359</v>
      </c>
      <c r="C134" s="509" t="s">
        <v>366</v>
      </c>
      <c r="D134" s="521" t="s">
        <v>367</v>
      </c>
      <c r="E134" s="145"/>
      <c r="F134" s="145"/>
      <c r="G134" s="57"/>
      <c r="H134" s="38">
        <f t="shared" si="1"/>
        <v>0</v>
      </c>
      <c r="I134" s="592"/>
      <c r="J134" s="592"/>
    </row>
    <row r="135" spans="1:10" ht="13.8" hidden="1" x14ac:dyDescent="0.25">
      <c r="A135" s="494">
        <v>4</v>
      </c>
      <c r="B135" s="494" t="s">
        <v>359</v>
      </c>
      <c r="C135" s="509" t="s">
        <v>368</v>
      </c>
      <c r="D135" s="521" t="s">
        <v>369</v>
      </c>
      <c r="E135" s="145"/>
      <c r="F135" s="145"/>
      <c r="G135" s="57"/>
      <c r="H135" s="38">
        <f t="shared" si="1"/>
        <v>0</v>
      </c>
      <c r="I135" s="592"/>
      <c r="J135" s="592"/>
    </row>
    <row r="136" spans="1:10" ht="13.8" hidden="1" x14ac:dyDescent="0.25">
      <c r="A136" s="494">
        <v>4</v>
      </c>
      <c r="B136" s="494" t="s">
        <v>359</v>
      </c>
      <c r="C136" s="509" t="s">
        <v>370</v>
      </c>
      <c r="D136" s="521" t="s">
        <v>371</v>
      </c>
      <c r="E136" s="145"/>
      <c r="F136" s="145"/>
      <c r="G136" s="57"/>
      <c r="H136" s="38">
        <f t="shared" si="1"/>
        <v>0</v>
      </c>
      <c r="I136" s="592"/>
      <c r="J136" s="592"/>
    </row>
    <row r="137" spans="1:10" ht="13.8" hidden="1" x14ac:dyDescent="0.25">
      <c r="A137" s="494">
        <v>4</v>
      </c>
      <c r="B137" s="494" t="s">
        <v>359</v>
      </c>
      <c r="C137" s="509" t="s">
        <v>372</v>
      </c>
      <c r="D137" s="521" t="s">
        <v>373</v>
      </c>
      <c r="E137" s="145"/>
      <c r="F137" s="145"/>
      <c r="G137" s="57"/>
      <c r="H137" s="38">
        <f t="shared" ref="H137:H200" si="2">+E137+F137+G137</f>
        <v>0</v>
      </c>
      <c r="I137" s="592"/>
      <c r="J137" s="592"/>
    </row>
    <row r="138" spans="1:10" ht="13.8" hidden="1" x14ac:dyDescent="0.25">
      <c r="A138" s="494">
        <v>4</v>
      </c>
      <c r="B138" s="494" t="s">
        <v>359</v>
      </c>
      <c r="C138" s="509" t="s">
        <v>374</v>
      </c>
      <c r="D138" s="521" t="s">
        <v>375</v>
      </c>
      <c r="E138" s="145"/>
      <c r="F138" s="145"/>
      <c r="G138" s="57"/>
      <c r="H138" s="38">
        <f t="shared" si="2"/>
        <v>0</v>
      </c>
      <c r="I138" s="592"/>
      <c r="J138" s="592"/>
    </row>
    <row r="139" spans="1:10" ht="13.8" hidden="1" x14ac:dyDescent="0.25">
      <c r="A139" s="494">
        <v>4</v>
      </c>
      <c r="B139" s="494" t="s">
        <v>376</v>
      </c>
      <c r="C139" s="509" t="s">
        <v>377</v>
      </c>
      <c r="D139" s="521" t="s">
        <v>378</v>
      </c>
      <c r="E139" s="145"/>
      <c r="F139" s="145"/>
      <c r="G139" s="57"/>
      <c r="H139" s="38">
        <f t="shared" si="2"/>
        <v>0</v>
      </c>
      <c r="I139" s="592"/>
      <c r="J139" s="592"/>
    </row>
    <row r="140" spans="1:10" ht="13.8" hidden="1" x14ac:dyDescent="0.25">
      <c r="A140" s="494">
        <v>4</v>
      </c>
      <c r="B140" s="494" t="s">
        <v>376</v>
      </c>
      <c r="C140" s="509" t="s">
        <v>379</v>
      </c>
      <c r="D140" s="521" t="s">
        <v>380</v>
      </c>
      <c r="E140" s="145"/>
      <c r="F140" s="145"/>
      <c r="G140" s="57"/>
      <c r="H140" s="38">
        <f t="shared" si="2"/>
        <v>0</v>
      </c>
      <c r="I140" s="592"/>
      <c r="J140" s="592"/>
    </row>
    <row r="141" spans="1:10" ht="13.8" hidden="1" x14ac:dyDescent="0.25">
      <c r="A141" s="494">
        <v>5</v>
      </c>
      <c r="B141" s="494" t="s">
        <v>381</v>
      </c>
      <c r="C141" s="509" t="s">
        <v>382</v>
      </c>
      <c r="D141" s="521" t="s">
        <v>383</v>
      </c>
      <c r="E141" s="145"/>
      <c r="F141" s="145"/>
      <c r="G141" s="48">
        <v>0</v>
      </c>
      <c r="H141" s="38">
        <f t="shared" si="2"/>
        <v>0</v>
      </c>
      <c r="I141" s="592"/>
      <c r="J141" s="592"/>
    </row>
    <row r="142" spans="1:10" ht="13.8" x14ac:dyDescent="0.25">
      <c r="A142" s="494">
        <v>5</v>
      </c>
      <c r="B142" s="494" t="s">
        <v>381</v>
      </c>
      <c r="C142" s="509" t="s">
        <v>384</v>
      </c>
      <c r="D142" s="521" t="s">
        <v>385</v>
      </c>
      <c r="E142" s="145"/>
      <c r="F142" s="145"/>
      <c r="G142" s="48">
        <v>716960</v>
      </c>
      <c r="H142" s="38">
        <f t="shared" si="2"/>
        <v>716960</v>
      </c>
      <c r="I142" s="592"/>
      <c r="J142" s="592"/>
    </row>
    <row r="143" spans="1:10" ht="13.8" x14ac:dyDescent="0.25">
      <c r="A143" s="494">
        <v>5</v>
      </c>
      <c r="B143" s="494" t="s">
        <v>381</v>
      </c>
      <c r="C143" s="509" t="s">
        <v>386</v>
      </c>
      <c r="D143" s="521" t="s">
        <v>387</v>
      </c>
      <c r="E143" s="145"/>
      <c r="F143" s="145"/>
      <c r="G143" s="48">
        <v>4000000</v>
      </c>
      <c r="H143" s="38">
        <f t="shared" si="2"/>
        <v>4000000</v>
      </c>
      <c r="I143" s="592"/>
      <c r="J143" s="592"/>
    </row>
    <row r="144" spans="1:10" ht="13.8" x14ac:dyDescent="0.25">
      <c r="A144" s="494">
        <v>5</v>
      </c>
      <c r="B144" s="494" t="s">
        <v>381</v>
      </c>
      <c r="C144" s="509" t="s">
        <v>388</v>
      </c>
      <c r="D144" s="521" t="s">
        <v>389</v>
      </c>
      <c r="E144" s="145"/>
      <c r="F144" s="145"/>
      <c r="G144" s="48">
        <v>46842800</v>
      </c>
      <c r="H144" s="38">
        <f t="shared" si="2"/>
        <v>46842800</v>
      </c>
      <c r="I144" s="592"/>
      <c r="J144" s="592"/>
    </row>
    <row r="145" spans="1:10" ht="13.8" x14ac:dyDescent="0.25">
      <c r="A145" s="494">
        <v>5</v>
      </c>
      <c r="B145" s="494" t="s">
        <v>381</v>
      </c>
      <c r="C145" s="509" t="s">
        <v>392</v>
      </c>
      <c r="D145" s="521" t="s">
        <v>393</v>
      </c>
      <c r="E145" s="145"/>
      <c r="F145" s="145"/>
      <c r="G145" s="48">
        <v>20500000</v>
      </c>
      <c r="H145" s="38">
        <f t="shared" si="2"/>
        <v>20500000</v>
      </c>
      <c r="I145" s="592"/>
      <c r="J145" s="592"/>
    </row>
    <row r="146" spans="1:10" ht="13.8" x14ac:dyDescent="0.25">
      <c r="A146" s="494">
        <v>5</v>
      </c>
      <c r="B146" s="494" t="s">
        <v>381</v>
      </c>
      <c r="C146" s="509" t="s">
        <v>394</v>
      </c>
      <c r="D146" s="521" t="s">
        <v>395</v>
      </c>
      <c r="E146" s="145"/>
      <c r="F146" s="145"/>
      <c r="G146" s="48">
        <v>2000000</v>
      </c>
      <c r="H146" s="38">
        <f t="shared" si="2"/>
        <v>2000000</v>
      </c>
      <c r="I146" s="592"/>
      <c r="J146" s="592"/>
    </row>
    <row r="147" spans="1:10" ht="13.8" hidden="1" x14ac:dyDescent="0.25">
      <c r="A147" s="494">
        <v>5</v>
      </c>
      <c r="B147" s="494" t="s">
        <v>381</v>
      </c>
      <c r="C147" s="509" t="s">
        <v>396</v>
      </c>
      <c r="D147" s="521" t="s">
        <v>397</v>
      </c>
      <c r="E147" s="145"/>
      <c r="F147" s="145"/>
      <c r="G147" s="48"/>
      <c r="H147" s="38">
        <f t="shared" si="2"/>
        <v>0</v>
      </c>
      <c r="I147" s="592"/>
      <c r="J147" s="592"/>
    </row>
    <row r="148" spans="1:10" ht="13.8" x14ac:dyDescent="0.25">
      <c r="A148" s="494">
        <v>5</v>
      </c>
      <c r="B148" s="494" t="s">
        <v>381</v>
      </c>
      <c r="C148" s="509" t="s">
        <v>398</v>
      </c>
      <c r="D148" s="521" t="s">
        <v>399</v>
      </c>
      <c r="E148" s="145"/>
      <c r="F148" s="145"/>
      <c r="G148" s="48">
        <v>824500</v>
      </c>
      <c r="H148" s="38">
        <f t="shared" si="2"/>
        <v>824500</v>
      </c>
      <c r="I148" s="592"/>
      <c r="J148" s="592"/>
    </row>
    <row r="149" spans="1:10" ht="22.8" x14ac:dyDescent="0.25">
      <c r="A149" s="494">
        <v>5</v>
      </c>
      <c r="B149" s="494" t="s">
        <v>400</v>
      </c>
      <c r="C149" s="509" t="s">
        <v>401</v>
      </c>
      <c r="D149" s="521" t="s">
        <v>402</v>
      </c>
      <c r="E149" s="145"/>
      <c r="F149" s="145"/>
      <c r="G149" s="57">
        <f>574815740-10000000-50000000</f>
        <v>514815740</v>
      </c>
      <c r="H149" s="38">
        <f>+E149+F149+G149</f>
        <v>514815740</v>
      </c>
      <c r="I149" s="592" t="s">
        <v>1540</v>
      </c>
      <c r="J149" s="592"/>
    </row>
    <row r="150" spans="1:10" ht="13.8" hidden="1" x14ac:dyDescent="0.25">
      <c r="A150" s="494">
        <v>5</v>
      </c>
      <c r="B150" s="494" t="s">
        <v>400</v>
      </c>
      <c r="C150" s="509" t="s">
        <v>403</v>
      </c>
      <c r="D150" s="521" t="s">
        <v>404</v>
      </c>
      <c r="E150" s="145"/>
      <c r="F150" s="145"/>
      <c r="G150" s="57"/>
      <c r="H150" s="38">
        <f t="shared" si="2"/>
        <v>0</v>
      </c>
      <c r="I150" s="592"/>
      <c r="J150" s="592"/>
    </row>
    <row r="151" spans="1:10" ht="13.8" hidden="1" x14ac:dyDescent="0.25">
      <c r="A151" s="494">
        <v>5</v>
      </c>
      <c r="B151" s="494" t="s">
        <v>400</v>
      </c>
      <c r="C151" s="509" t="s">
        <v>405</v>
      </c>
      <c r="D151" s="521" t="s">
        <v>406</v>
      </c>
      <c r="E151" s="145"/>
      <c r="F151" s="145"/>
      <c r="G151" s="57"/>
      <c r="H151" s="38">
        <f t="shared" si="2"/>
        <v>0</v>
      </c>
      <c r="I151" s="592"/>
      <c r="J151" s="592"/>
    </row>
    <row r="152" spans="1:10" ht="13.8" hidden="1" x14ac:dyDescent="0.25">
      <c r="A152" s="494">
        <v>5</v>
      </c>
      <c r="B152" s="494" t="s">
        <v>400</v>
      </c>
      <c r="C152" s="509" t="s">
        <v>407</v>
      </c>
      <c r="D152" s="521" t="s">
        <v>408</v>
      </c>
      <c r="E152" s="145"/>
      <c r="F152" s="145"/>
      <c r="G152" s="57"/>
      <c r="H152" s="38">
        <f t="shared" si="2"/>
        <v>0</v>
      </c>
      <c r="I152" s="592"/>
      <c r="J152" s="592"/>
    </row>
    <row r="153" spans="1:10" ht="13.8" hidden="1" x14ac:dyDescent="0.25">
      <c r="A153" s="494">
        <v>5</v>
      </c>
      <c r="B153" s="494" t="s">
        <v>400</v>
      </c>
      <c r="C153" s="509" t="s">
        <v>409</v>
      </c>
      <c r="D153" s="521" t="s">
        <v>410</v>
      </c>
      <c r="E153" s="145"/>
      <c r="F153" s="145"/>
      <c r="G153" s="57"/>
      <c r="H153" s="38">
        <f t="shared" si="2"/>
        <v>0</v>
      </c>
      <c r="I153" s="592"/>
      <c r="J153" s="592"/>
    </row>
    <row r="154" spans="1:10" ht="13.8" hidden="1" x14ac:dyDescent="0.25">
      <c r="A154" s="494">
        <v>5</v>
      </c>
      <c r="B154" s="494" t="s">
        <v>400</v>
      </c>
      <c r="C154" s="509" t="s">
        <v>411</v>
      </c>
      <c r="D154" s="521" t="s">
        <v>412</v>
      </c>
      <c r="E154" s="145"/>
      <c r="F154" s="145"/>
      <c r="G154" s="57"/>
      <c r="H154" s="38">
        <f t="shared" si="2"/>
        <v>0</v>
      </c>
      <c r="I154" s="592"/>
      <c r="J154" s="592"/>
    </row>
    <row r="155" spans="1:10" ht="22.8" x14ac:dyDescent="0.25">
      <c r="A155" s="494">
        <v>5</v>
      </c>
      <c r="B155" s="494" t="s">
        <v>400</v>
      </c>
      <c r="C155" s="509" t="s">
        <v>413</v>
      </c>
      <c r="D155" s="521" t="s">
        <v>414</v>
      </c>
      <c r="E155" s="145"/>
      <c r="F155" s="145"/>
      <c r="G155" s="57">
        <v>10000000</v>
      </c>
      <c r="H155" s="38">
        <f t="shared" si="2"/>
        <v>10000000</v>
      </c>
      <c r="I155" s="592" t="s">
        <v>1541</v>
      </c>
      <c r="J155" s="592"/>
    </row>
    <row r="156" spans="1:10" ht="13.8" hidden="1" x14ac:dyDescent="0.25">
      <c r="A156" s="494">
        <v>5</v>
      </c>
      <c r="B156" s="494" t="s">
        <v>400</v>
      </c>
      <c r="C156" s="509" t="s">
        <v>415</v>
      </c>
      <c r="D156" s="521" t="s">
        <v>416</v>
      </c>
      <c r="E156" s="145"/>
      <c r="F156" s="145"/>
      <c r="G156" s="57"/>
      <c r="H156" s="38">
        <f t="shared" si="2"/>
        <v>0</v>
      </c>
      <c r="I156" s="592"/>
      <c r="J156" s="592"/>
    </row>
    <row r="157" spans="1:10" ht="13.8" hidden="1" x14ac:dyDescent="0.25">
      <c r="A157" s="494">
        <v>5</v>
      </c>
      <c r="B157" s="494" t="s">
        <v>419</v>
      </c>
      <c r="C157" s="509" t="s">
        <v>420</v>
      </c>
      <c r="D157" s="521" t="s">
        <v>421</v>
      </c>
      <c r="E157" s="145"/>
      <c r="F157" s="145"/>
      <c r="G157" s="57"/>
      <c r="H157" s="38">
        <f t="shared" si="2"/>
        <v>0</v>
      </c>
      <c r="I157" s="592"/>
      <c r="J157" s="592"/>
    </row>
    <row r="158" spans="1:10" ht="13.8" hidden="1" x14ac:dyDescent="0.25">
      <c r="A158" s="494">
        <v>5</v>
      </c>
      <c r="B158" s="494" t="s">
        <v>419</v>
      </c>
      <c r="C158" s="509" t="s">
        <v>422</v>
      </c>
      <c r="D158" s="521" t="s">
        <v>423</v>
      </c>
      <c r="E158" s="145"/>
      <c r="F158" s="145"/>
      <c r="G158" s="57"/>
      <c r="H158" s="38">
        <f t="shared" si="2"/>
        <v>0</v>
      </c>
      <c r="I158" s="592"/>
      <c r="J158" s="592"/>
    </row>
    <row r="159" spans="1:10" ht="13.8" hidden="1" x14ac:dyDescent="0.25">
      <c r="A159" s="494">
        <v>5</v>
      </c>
      <c r="B159" s="494" t="s">
        <v>419</v>
      </c>
      <c r="C159" s="509" t="s">
        <v>424</v>
      </c>
      <c r="D159" s="521" t="s">
        <v>425</v>
      </c>
      <c r="E159" s="145"/>
      <c r="F159" s="145"/>
      <c r="G159" s="57"/>
      <c r="H159" s="38">
        <f t="shared" si="2"/>
        <v>0</v>
      </c>
      <c r="I159" s="592"/>
      <c r="J159" s="592"/>
    </row>
    <row r="160" spans="1:10" ht="13.8" hidden="1" x14ac:dyDescent="0.25">
      <c r="A160" s="494">
        <v>5</v>
      </c>
      <c r="B160" s="494" t="s">
        <v>426</v>
      </c>
      <c r="C160" s="509" t="s">
        <v>427</v>
      </c>
      <c r="D160" s="521" t="s">
        <v>428</v>
      </c>
      <c r="E160" s="145"/>
      <c r="F160" s="145"/>
      <c r="G160" s="57"/>
      <c r="H160" s="38">
        <f t="shared" si="2"/>
        <v>0</v>
      </c>
      <c r="I160" s="592"/>
      <c r="J160" s="592"/>
    </row>
    <row r="161" spans="1:10" ht="13.8" hidden="1" x14ac:dyDescent="0.25">
      <c r="A161" s="494">
        <v>5</v>
      </c>
      <c r="B161" s="494" t="s">
        <v>426</v>
      </c>
      <c r="C161" s="509" t="s">
        <v>429</v>
      </c>
      <c r="D161" s="521" t="s">
        <v>430</v>
      </c>
      <c r="E161" s="145"/>
      <c r="F161" s="145"/>
      <c r="G161" s="57"/>
      <c r="H161" s="38">
        <f t="shared" si="2"/>
        <v>0</v>
      </c>
      <c r="I161" s="592"/>
      <c r="J161" s="592"/>
    </row>
    <row r="162" spans="1:10" ht="137.25" customHeight="1" x14ac:dyDescent="0.25">
      <c r="A162" s="494">
        <v>5</v>
      </c>
      <c r="B162" s="494" t="s">
        <v>426</v>
      </c>
      <c r="C162" s="509" t="s">
        <v>431</v>
      </c>
      <c r="D162" s="521" t="s">
        <v>432</v>
      </c>
      <c r="E162" s="145"/>
      <c r="F162" s="145"/>
      <c r="G162" s="48">
        <v>52500000</v>
      </c>
      <c r="H162" s="38">
        <f t="shared" si="2"/>
        <v>52500000</v>
      </c>
      <c r="I162" s="332"/>
      <c r="J162" s="332"/>
    </row>
    <row r="163" spans="1:10" ht="13.8" hidden="1" x14ac:dyDescent="0.25">
      <c r="A163" s="494">
        <v>5</v>
      </c>
      <c r="B163" s="494" t="s">
        <v>426</v>
      </c>
      <c r="C163" s="509" t="s">
        <v>436</v>
      </c>
      <c r="D163" s="521" t="s">
        <v>437</v>
      </c>
      <c r="E163" s="145"/>
      <c r="F163" s="145"/>
      <c r="G163" s="57"/>
      <c r="H163" s="38">
        <f t="shared" si="2"/>
        <v>0</v>
      </c>
      <c r="I163" s="592"/>
      <c r="J163" s="592"/>
    </row>
    <row r="164" spans="1:10" ht="13.8" hidden="1" x14ac:dyDescent="0.25">
      <c r="A164" s="494">
        <v>6</v>
      </c>
      <c r="B164" s="494" t="s">
        <v>438</v>
      </c>
      <c r="C164" s="509" t="s">
        <v>439</v>
      </c>
      <c r="D164" s="521" t="s">
        <v>440</v>
      </c>
      <c r="E164" s="145"/>
      <c r="F164" s="145"/>
      <c r="G164" s="57"/>
      <c r="H164" s="38">
        <f t="shared" si="2"/>
        <v>0</v>
      </c>
      <c r="I164" s="592"/>
      <c r="J164" s="592"/>
    </row>
    <row r="165" spans="1:10" ht="13.8" hidden="1" x14ac:dyDescent="0.25">
      <c r="A165" s="494">
        <v>6</v>
      </c>
      <c r="B165" s="494" t="s">
        <v>438</v>
      </c>
      <c r="C165" s="509" t="s">
        <v>441</v>
      </c>
      <c r="D165" s="508" t="s">
        <v>442</v>
      </c>
      <c r="E165" s="145"/>
      <c r="F165" s="145"/>
      <c r="G165" s="48"/>
      <c r="H165" s="38">
        <f t="shared" si="2"/>
        <v>0</v>
      </c>
      <c r="I165" s="592"/>
      <c r="J165" s="592"/>
    </row>
    <row r="166" spans="1:10" ht="55.5" customHeight="1" x14ac:dyDescent="0.25">
      <c r="A166" s="494">
        <v>6</v>
      </c>
      <c r="B166" s="494" t="s">
        <v>438</v>
      </c>
      <c r="C166" s="509" t="s">
        <v>443</v>
      </c>
      <c r="D166" s="523" t="s">
        <v>444</v>
      </c>
      <c r="E166" s="145"/>
      <c r="F166" s="145"/>
      <c r="G166" s="48">
        <v>26152403</v>
      </c>
      <c r="H166" s="38">
        <f t="shared" si="2"/>
        <v>26152403</v>
      </c>
      <c r="I166" s="592" t="s">
        <v>1542</v>
      </c>
      <c r="J166" s="592"/>
    </row>
    <row r="167" spans="1:10" ht="59.25" customHeight="1" x14ac:dyDescent="0.25">
      <c r="A167" s="494">
        <v>6</v>
      </c>
      <c r="B167" s="494" t="s">
        <v>438</v>
      </c>
      <c r="C167" s="509" t="s">
        <v>446</v>
      </c>
      <c r="D167" s="523" t="s">
        <v>444</v>
      </c>
      <c r="E167" s="145"/>
      <c r="F167" s="145"/>
      <c r="G167" s="48">
        <v>4164396</v>
      </c>
      <c r="H167" s="38">
        <f t="shared" si="2"/>
        <v>4164396</v>
      </c>
      <c r="I167" s="553" t="s">
        <v>1543</v>
      </c>
    </row>
    <row r="168" spans="1:10" ht="13.8" hidden="1" x14ac:dyDescent="0.25">
      <c r="A168" s="494">
        <v>6</v>
      </c>
      <c r="B168" s="494" t="s">
        <v>438</v>
      </c>
      <c r="C168" s="509" t="s">
        <v>448</v>
      </c>
      <c r="D168" s="521" t="s">
        <v>449</v>
      </c>
      <c r="E168" s="145"/>
      <c r="F168" s="145"/>
      <c r="G168" s="48"/>
      <c r="H168" s="38">
        <f t="shared" si="2"/>
        <v>0</v>
      </c>
      <c r="I168" s="592"/>
      <c r="J168" s="592"/>
    </row>
    <row r="169" spans="1:10" ht="13.8" hidden="1" x14ac:dyDescent="0.25">
      <c r="C169" s="528" t="s">
        <v>450</v>
      </c>
      <c r="D169" s="529" t="s">
        <v>449</v>
      </c>
      <c r="E169" s="145"/>
      <c r="F169" s="145"/>
      <c r="G169" s="48"/>
      <c r="H169" s="38"/>
      <c r="I169" s="592"/>
      <c r="J169" s="592"/>
    </row>
    <row r="170" spans="1:10" ht="13.8" hidden="1" outlineLevel="1" x14ac:dyDescent="0.25">
      <c r="C170" s="530" t="s">
        <v>451</v>
      </c>
      <c r="D170" s="523" t="s">
        <v>452</v>
      </c>
      <c r="E170" s="145"/>
      <c r="F170" s="145"/>
      <c r="G170" s="48"/>
      <c r="H170" s="38">
        <f t="shared" si="2"/>
        <v>0</v>
      </c>
      <c r="I170" s="592"/>
      <c r="J170" s="592"/>
    </row>
    <row r="171" spans="1:10" ht="13.8" hidden="1" outlineLevel="1" x14ac:dyDescent="0.25">
      <c r="C171" s="530" t="s">
        <v>453</v>
      </c>
      <c r="D171" s="523" t="s">
        <v>454</v>
      </c>
      <c r="E171" s="145"/>
      <c r="F171" s="145"/>
      <c r="G171" s="48"/>
      <c r="H171" s="38">
        <f t="shared" si="2"/>
        <v>0</v>
      </c>
      <c r="I171" s="592"/>
      <c r="J171" s="592"/>
    </row>
    <row r="172" spans="1:10" ht="13.8" hidden="1" outlineLevel="1" x14ac:dyDescent="0.25">
      <c r="C172" s="530" t="s">
        <v>455</v>
      </c>
      <c r="D172" s="523" t="s">
        <v>456</v>
      </c>
      <c r="E172" s="145"/>
      <c r="F172" s="145"/>
      <c r="G172" s="48"/>
      <c r="H172" s="38">
        <f t="shared" si="2"/>
        <v>0</v>
      </c>
      <c r="I172" s="592"/>
      <c r="J172" s="592"/>
    </row>
    <row r="173" spans="1:10" ht="13.8" hidden="1" outlineLevel="1" x14ac:dyDescent="0.25">
      <c r="C173" s="530" t="s">
        <v>457</v>
      </c>
      <c r="D173" s="523" t="s">
        <v>458</v>
      </c>
      <c r="E173" s="145"/>
      <c r="F173" s="145"/>
      <c r="G173" s="48"/>
      <c r="H173" s="38">
        <f t="shared" si="2"/>
        <v>0</v>
      </c>
      <c r="I173" s="592"/>
      <c r="J173" s="592"/>
    </row>
    <row r="174" spans="1:10" ht="13.8" hidden="1" outlineLevel="1" x14ac:dyDescent="0.25">
      <c r="C174" s="530" t="s">
        <v>459</v>
      </c>
      <c r="D174" s="523" t="s">
        <v>460</v>
      </c>
      <c r="E174" s="145"/>
      <c r="F174" s="145"/>
      <c r="G174" s="48"/>
      <c r="H174" s="38">
        <f t="shared" si="2"/>
        <v>0</v>
      </c>
      <c r="I174" s="592"/>
      <c r="J174" s="592"/>
    </row>
    <row r="175" spans="1:10" ht="13.8" hidden="1" outlineLevel="1" x14ac:dyDescent="0.25">
      <c r="C175" s="530" t="s">
        <v>461</v>
      </c>
      <c r="D175" s="523" t="s">
        <v>462</v>
      </c>
      <c r="E175" s="145"/>
      <c r="F175" s="145"/>
      <c r="G175" s="48"/>
      <c r="H175" s="38">
        <f t="shared" si="2"/>
        <v>0</v>
      </c>
      <c r="I175" s="592"/>
      <c r="J175" s="592"/>
    </row>
    <row r="176" spans="1:10" ht="13.8" hidden="1" outlineLevel="1" x14ac:dyDescent="0.25">
      <c r="C176" s="530" t="s">
        <v>463</v>
      </c>
      <c r="D176" s="523" t="s">
        <v>464</v>
      </c>
      <c r="E176" s="145"/>
      <c r="F176" s="145"/>
      <c r="G176" s="48"/>
      <c r="H176" s="38">
        <f t="shared" si="2"/>
        <v>0</v>
      </c>
      <c r="I176" s="592"/>
      <c r="J176" s="592"/>
    </row>
    <row r="177" spans="3:10" ht="13.8" hidden="1" outlineLevel="1" x14ac:dyDescent="0.25">
      <c r="C177" s="530" t="s">
        <v>465</v>
      </c>
      <c r="D177" s="523" t="s">
        <v>466</v>
      </c>
      <c r="E177" s="145"/>
      <c r="F177" s="145"/>
      <c r="G177" s="48"/>
      <c r="H177" s="38">
        <f t="shared" si="2"/>
        <v>0</v>
      </c>
      <c r="I177" s="592"/>
      <c r="J177" s="592"/>
    </row>
    <row r="178" spans="3:10" ht="13.8" hidden="1" outlineLevel="1" x14ac:dyDescent="0.25">
      <c r="C178" s="530" t="s">
        <v>467</v>
      </c>
      <c r="D178" s="523" t="s">
        <v>468</v>
      </c>
      <c r="E178" s="145"/>
      <c r="F178" s="145"/>
      <c r="G178" s="48"/>
      <c r="H178" s="38">
        <f t="shared" si="2"/>
        <v>0</v>
      </c>
      <c r="I178" s="592"/>
      <c r="J178" s="592"/>
    </row>
    <row r="179" spans="3:10" ht="13.8" hidden="1" outlineLevel="1" x14ac:dyDescent="0.25">
      <c r="C179" s="530" t="s">
        <v>469</v>
      </c>
      <c r="D179" s="523" t="s">
        <v>470</v>
      </c>
      <c r="E179" s="145"/>
      <c r="F179" s="145"/>
      <c r="G179" s="48"/>
      <c r="H179" s="38">
        <f t="shared" si="2"/>
        <v>0</v>
      </c>
      <c r="I179" s="592"/>
      <c r="J179" s="592"/>
    </row>
    <row r="180" spans="3:10" ht="13.8" hidden="1" outlineLevel="1" x14ac:dyDescent="0.25">
      <c r="C180" s="530" t="s">
        <v>471</v>
      </c>
      <c r="D180" s="523" t="s">
        <v>472</v>
      </c>
      <c r="E180" s="145"/>
      <c r="F180" s="145"/>
      <c r="G180" s="48"/>
      <c r="H180" s="38">
        <f t="shared" si="2"/>
        <v>0</v>
      </c>
      <c r="I180" s="592"/>
      <c r="J180" s="592"/>
    </row>
    <row r="181" spans="3:10" ht="13.8" hidden="1" outlineLevel="1" x14ac:dyDescent="0.25">
      <c r="C181" s="530" t="s">
        <v>473</v>
      </c>
      <c r="D181" s="523" t="s">
        <v>474</v>
      </c>
      <c r="E181" s="145"/>
      <c r="F181" s="145"/>
      <c r="G181" s="48"/>
      <c r="H181" s="38">
        <f t="shared" si="2"/>
        <v>0</v>
      </c>
      <c r="I181" s="592"/>
      <c r="J181" s="592"/>
    </row>
    <row r="182" spans="3:10" ht="13.8" hidden="1" outlineLevel="1" x14ac:dyDescent="0.25">
      <c r="C182" s="530" t="s">
        <v>475</v>
      </c>
      <c r="D182" s="523" t="s">
        <v>476</v>
      </c>
      <c r="E182" s="145"/>
      <c r="F182" s="145"/>
      <c r="G182" s="48"/>
      <c r="H182" s="38">
        <f t="shared" si="2"/>
        <v>0</v>
      </c>
      <c r="I182" s="592"/>
      <c r="J182" s="592"/>
    </row>
    <row r="183" spans="3:10" ht="13.8" hidden="1" outlineLevel="1" x14ac:dyDescent="0.25">
      <c r="C183" s="530" t="s">
        <v>477</v>
      </c>
      <c r="D183" s="523" t="s">
        <v>478</v>
      </c>
      <c r="E183" s="145"/>
      <c r="F183" s="145"/>
      <c r="G183" s="48"/>
      <c r="H183" s="38">
        <f t="shared" si="2"/>
        <v>0</v>
      </c>
      <c r="I183" s="592"/>
      <c r="J183" s="592"/>
    </row>
    <row r="184" spans="3:10" ht="13.8" hidden="1" outlineLevel="1" x14ac:dyDescent="0.25">
      <c r="C184" s="530" t="s">
        <v>479</v>
      </c>
      <c r="D184" s="523" t="s">
        <v>480</v>
      </c>
      <c r="E184" s="145"/>
      <c r="F184" s="145"/>
      <c r="G184" s="48"/>
      <c r="H184" s="38">
        <f t="shared" si="2"/>
        <v>0</v>
      </c>
      <c r="I184" s="592"/>
      <c r="J184" s="592"/>
    </row>
    <row r="185" spans="3:10" ht="13.8" hidden="1" outlineLevel="1" x14ac:dyDescent="0.25">
      <c r="C185" s="530" t="s">
        <v>481</v>
      </c>
      <c r="D185" s="523" t="s">
        <v>482</v>
      </c>
      <c r="E185" s="145"/>
      <c r="F185" s="145"/>
      <c r="G185" s="48"/>
      <c r="H185" s="38">
        <f t="shared" si="2"/>
        <v>0</v>
      </c>
      <c r="I185" s="592"/>
      <c r="J185" s="592"/>
    </row>
    <row r="186" spans="3:10" ht="13.8" hidden="1" outlineLevel="1" x14ac:dyDescent="0.25">
      <c r="C186" s="530" t="s">
        <v>483</v>
      </c>
      <c r="D186" s="523" t="s">
        <v>484</v>
      </c>
      <c r="E186" s="145"/>
      <c r="F186" s="145"/>
      <c r="G186" s="48"/>
      <c r="H186" s="38">
        <f t="shared" si="2"/>
        <v>0</v>
      </c>
      <c r="I186" s="592"/>
      <c r="J186" s="592"/>
    </row>
    <row r="187" spans="3:10" ht="13.8" hidden="1" outlineLevel="1" x14ac:dyDescent="0.25">
      <c r="C187" s="530" t="s">
        <v>485</v>
      </c>
      <c r="D187" s="523" t="s">
        <v>486</v>
      </c>
      <c r="E187" s="145"/>
      <c r="F187" s="145"/>
      <c r="G187" s="48"/>
      <c r="H187" s="38">
        <f t="shared" si="2"/>
        <v>0</v>
      </c>
      <c r="I187" s="592"/>
      <c r="J187" s="592"/>
    </row>
    <row r="188" spans="3:10" ht="13.8" hidden="1" outlineLevel="1" x14ac:dyDescent="0.25">
      <c r="C188" s="530" t="s">
        <v>487</v>
      </c>
      <c r="D188" s="523" t="s">
        <v>488</v>
      </c>
      <c r="E188" s="145"/>
      <c r="F188" s="145"/>
      <c r="G188" s="48"/>
      <c r="H188" s="38">
        <f t="shared" si="2"/>
        <v>0</v>
      </c>
      <c r="I188" s="592"/>
      <c r="J188" s="592"/>
    </row>
    <row r="189" spans="3:10" ht="13.8" hidden="1" outlineLevel="1" x14ac:dyDescent="0.25">
      <c r="C189" s="530" t="s">
        <v>489</v>
      </c>
      <c r="D189" s="523" t="s">
        <v>490</v>
      </c>
      <c r="E189" s="145"/>
      <c r="F189" s="145"/>
      <c r="G189" s="48"/>
      <c r="H189" s="38">
        <f t="shared" si="2"/>
        <v>0</v>
      </c>
      <c r="I189" s="592"/>
      <c r="J189" s="592"/>
    </row>
    <row r="190" spans="3:10" ht="13.8" hidden="1" outlineLevel="1" x14ac:dyDescent="0.25">
      <c r="C190" s="530" t="s">
        <v>491</v>
      </c>
      <c r="D190" s="523" t="s">
        <v>492</v>
      </c>
      <c r="E190" s="145"/>
      <c r="F190" s="145"/>
      <c r="G190" s="48"/>
      <c r="H190" s="38">
        <f t="shared" si="2"/>
        <v>0</v>
      </c>
      <c r="I190" s="592"/>
      <c r="J190" s="592"/>
    </row>
    <row r="191" spans="3:10" ht="13.8" hidden="1" outlineLevel="1" x14ac:dyDescent="0.25">
      <c r="C191" s="530" t="s">
        <v>493</v>
      </c>
      <c r="D191" s="523" t="s">
        <v>494</v>
      </c>
      <c r="E191" s="145"/>
      <c r="F191" s="145"/>
      <c r="G191" s="48"/>
      <c r="H191" s="38">
        <f t="shared" si="2"/>
        <v>0</v>
      </c>
      <c r="I191" s="592"/>
      <c r="J191" s="592"/>
    </row>
    <row r="192" spans="3:10" ht="13.8" hidden="1" outlineLevel="1" x14ac:dyDescent="0.25">
      <c r="C192" s="530" t="s">
        <v>495</v>
      </c>
      <c r="D192" s="523" t="s">
        <v>496</v>
      </c>
      <c r="E192" s="145"/>
      <c r="F192" s="145"/>
      <c r="G192" s="48"/>
      <c r="H192" s="38">
        <f t="shared" si="2"/>
        <v>0</v>
      </c>
      <c r="I192" s="592"/>
      <c r="J192" s="592"/>
    </row>
    <row r="193" spans="3:10" ht="13.8" hidden="1" outlineLevel="1" x14ac:dyDescent="0.25">
      <c r="C193" s="530" t="s">
        <v>497</v>
      </c>
      <c r="D193" s="523" t="s">
        <v>498</v>
      </c>
      <c r="E193" s="145"/>
      <c r="F193" s="145"/>
      <c r="G193" s="48"/>
      <c r="H193" s="38">
        <f t="shared" si="2"/>
        <v>0</v>
      </c>
      <c r="I193" s="592"/>
      <c r="J193" s="592"/>
    </row>
    <row r="194" spans="3:10" ht="13.8" hidden="1" outlineLevel="1" x14ac:dyDescent="0.25">
      <c r="C194" s="530" t="s">
        <v>499</v>
      </c>
      <c r="D194" s="523" t="s">
        <v>500</v>
      </c>
      <c r="E194" s="145"/>
      <c r="F194" s="145"/>
      <c r="G194" s="48"/>
      <c r="H194" s="38">
        <f t="shared" si="2"/>
        <v>0</v>
      </c>
      <c r="I194" s="592"/>
      <c r="J194" s="592"/>
    </row>
    <row r="195" spans="3:10" ht="13.8" hidden="1" outlineLevel="1" x14ac:dyDescent="0.25">
      <c r="C195" s="530" t="s">
        <v>501</v>
      </c>
      <c r="D195" s="523" t="s">
        <v>502</v>
      </c>
      <c r="E195" s="145"/>
      <c r="F195" s="145"/>
      <c r="G195" s="48"/>
      <c r="H195" s="38">
        <f t="shared" si="2"/>
        <v>0</v>
      </c>
      <c r="I195" s="592"/>
      <c r="J195" s="592"/>
    </row>
    <row r="196" spans="3:10" ht="13.8" hidden="1" outlineLevel="1" x14ac:dyDescent="0.25">
      <c r="C196" s="530" t="s">
        <v>503</v>
      </c>
      <c r="D196" s="523" t="s">
        <v>504</v>
      </c>
      <c r="E196" s="145"/>
      <c r="F196" s="145"/>
      <c r="G196" s="48"/>
      <c r="H196" s="38">
        <f t="shared" si="2"/>
        <v>0</v>
      </c>
      <c r="I196" s="592"/>
      <c r="J196" s="592"/>
    </row>
    <row r="197" spans="3:10" ht="13.8" hidden="1" outlineLevel="1" x14ac:dyDescent="0.25">
      <c r="C197" s="530" t="s">
        <v>505</v>
      </c>
      <c r="D197" s="523" t="s">
        <v>506</v>
      </c>
      <c r="E197" s="145"/>
      <c r="F197" s="145"/>
      <c r="G197" s="48"/>
      <c r="H197" s="38">
        <f t="shared" si="2"/>
        <v>0</v>
      </c>
      <c r="I197" s="592"/>
      <c r="J197" s="592"/>
    </row>
    <row r="198" spans="3:10" ht="13.8" hidden="1" outlineLevel="1" x14ac:dyDescent="0.25">
      <c r="C198" s="530" t="s">
        <v>507</v>
      </c>
      <c r="D198" s="523" t="s">
        <v>508</v>
      </c>
      <c r="E198" s="145"/>
      <c r="F198" s="145"/>
      <c r="G198" s="48"/>
      <c r="H198" s="38">
        <f t="shared" si="2"/>
        <v>0</v>
      </c>
      <c r="I198" s="592"/>
      <c r="J198" s="592"/>
    </row>
    <row r="199" spans="3:10" ht="13.8" hidden="1" outlineLevel="1" x14ac:dyDescent="0.25">
      <c r="C199" s="530" t="s">
        <v>509</v>
      </c>
      <c r="D199" s="523" t="s">
        <v>510</v>
      </c>
      <c r="E199" s="145"/>
      <c r="F199" s="145"/>
      <c r="G199" s="48"/>
      <c r="H199" s="38">
        <f t="shared" si="2"/>
        <v>0</v>
      </c>
      <c r="I199" s="592"/>
      <c r="J199" s="592"/>
    </row>
    <row r="200" spans="3:10" ht="13.8" hidden="1" outlineLevel="1" x14ac:dyDescent="0.25">
      <c r="C200" s="530" t="s">
        <v>511</v>
      </c>
      <c r="D200" s="523" t="s">
        <v>512</v>
      </c>
      <c r="E200" s="145"/>
      <c r="F200" s="145"/>
      <c r="G200" s="48"/>
      <c r="H200" s="38">
        <f t="shared" si="2"/>
        <v>0</v>
      </c>
      <c r="I200" s="592"/>
      <c r="J200" s="592"/>
    </row>
    <row r="201" spans="3:10" ht="13.8" hidden="1" outlineLevel="1" x14ac:dyDescent="0.25">
      <c r="C201" s="530" t="s">
        <v>513</v>
      </c>
      <c r="D201" s="523" t="s">
        <v>514</v>
      </c>
      <c r="E201" s="145"/>
      <c r="F201" s="145"/>
      <c r="G201" s="48"/>
      <c r="H201" s="38">
        <f t="shared" ref="H201:H264" si="3">+E201+F201+G201</f>
        <v>0</v>
      </c>
      <c r="I201" s="592"/>
      <c r="J201" s="592"/>
    </row>
    <row r="202" spans="3:10" ht="13.8" hidden="1" outlineLevel="1" x14ac:dyDescent="0.25">
      <c r="C202" s="530" t="s">
        <v>515</v>
      </c>
      <c r="D202" s="523" t="s">
        <v>516</v>
      </c>
      <c r="E202" s="145"/>
      <c r="F202" s="145"/>
      <c r="G202" s="48"/>
      <c r="H202" s="38">
        <f t="shared" si="3"/>
        <v>0</v>
      </c>
      <c r="I202" s="592"/>
      <c r="J202" s="592"/>
    </row>
    <row r="203" spans="3:10" ht="13.8" hidden="1" outlineLevel="1" x14ac:dyDescent="0.25">
      <c r="C203" s="530" t="s">
        <v>517</v>
      </c>
      <c r="D203" s="523" t="s">
        <v>518</v>
      </c>
      <c r="E203" s="145"/>
      <c r="F203" s="145"/>
      <c r="G203" s="48"/>
      <c r="H203" s="38">
        <f t="shared" si="3"/>
        <v>0</v>
      </c>
      <c r="I203" s="592"/>
      <c r="J203" s="592"/>
    </row>
    <row r="204" spans="3:10" ht="13.8" hidden="1" outlineLevel="1" x14ac:dyDescent="0.25">
      <c r="C204" s="530" t="s">
        <v>519</v>
      </c>
      <c r="D204" s="523" t="s">
        <v>520</v>
      </c>
      <c r="E204" s="145"/>
      <c r="F204" s="145"/>
      <c r="G204" s="48"/>
      <c r="H204" s="38">
        <f t="shared" si="3"/>
        <v>0</v>
      </c>
      <c r="I204" s="592"/>
      <c r="J204" s="592"/>
    </row>
    <row r="205" spans="3:10" ht="13.8" hidden="1" outlineLevel="1" x14ac:dyDescent="0.25">
      <c r="C205" s="530" t="s">
        <v>521</v>
      </c>
      <c r="D205" s="523" t="s">
        <v>522</v>
      </c>
      <c r="E205" s="145"/>
      <c r="F205" s="145"/>
      <c r="G205" s="48"/>
      <c r="H205" s="38">
        <f t="shared" si="3"/>
        <v>0</v>
      </c>
      <c r="I205" s="592"/>
      <c r="J205" s="592"/>
    </row>
    <row r="206" spans="3:10" ht="13.8" hidden="1" outlineLevel="1" x14ac:dyDescent="0.25">
      <c r="C206" s="530" t="s">
        <v>523</v>
      </c>
      <c r="D206" s="523" t="s">
        <v>524</v>
      </c>
      <c r="E206" s="145"/>
      <c r="F206" s="145"/>
      <c r="G206" s="48"/>
      <c r="H206" s="38">
        <f t="shared" si="3"/>
        <v>0</v>
      </c>
      <c r="I206" s="592"/>
      <c r="J206" s="592"/>
    </row>
    <row r="207" spans="3:10" ht="13.8" hidden="1" outlineLevel="1" x14ac:dyDescent="0.25">
      <c r="C207" s="530" t="s">
        <v>525</v>
      </c>
      <c r="D207" s="523" t="s">
        <v>526</v>
      </c>
      <c r="E207" s="145"/>
      <c r="F207" s="145"/>
      <c r="G207" s="48"/>
      <c r="H207" s="38">
        <f t="shared" si="3"/>
        <v>0</v>
      </c>
      <c r="I207" s="592"/>
      <c r="J207" s="592"/>
    </row>
    <row r="208" spans="3:10" ht="13.8" hidden="1" outlineLevel="1" x14ac:dyDescent="0.25">
      <c r="C208" s="530" t="s">
        <v>527</v>
      </c>
      <c r="D208" s="523" t="s">
        <v>528</v>
      </c>
      <c r="E208" s="145"/>
      <c r="F208" s="145"/>
      <c r="G208" s="48"/>
      <c r="H208" s="38">
        <f t="shared" si="3"/>
        <v>0</v>
      </c>
      <c r="I208" s="592"/>
      <c r="J208" s="592"/>
    </row>
    <row r="209" spans="3:10" ht="13.8" hidden="1" outlineLevel="1" x14ac:dyDescent="0.25">
      <c r="C209" s="530" t="s">
        <v>529</v>
      </c>
      <c r="D209" s="523" t="s">
        <v>530</v>
      </c>
      <c r="E209" s="145"/>
      <c r="F209" s="145"/>
      <c r="G209" s="48"/>
      <c r="H209" s="38">
        <f t="shared" si="3"/>
        <v>0</v>
      </c>
      <c r="I209" s="592"/>
      <c r="J209" s="592"/>
    </row>
    <row r="210" spans="3:10" ht="13.8" hidden="1" outlineLevel="1" x14ac:dyDescent="0.25">
      <c r="C210" s="530" t="s">
        <v>531</v>
      </c>
      <c r="D210" s="523" t="s">
        <v>532</v>
      </c>
      <c r="E210" s="145"/>
      <c r="F210" s="145"/>
      <c r="G210" s="48"/>
      <c r="H210" s="38">
        <f t="shared" si="3"/>
        <v>0</v>
      </c>
      <c r="I210" s="592"/>
      <c r="J210" s="592"/>
    </row>
    <row r="211" spans="3:10" ht="13.8" hidden="1" outlineLevel="1" x14ac:dyDescent="0.25">
      <c r="C211" s="530" t="s">
        <v>533</v>
      </c>
      <c r="D211" s="523" t="s">
        <v>534</v>
      </c>
      <c r="E211" s="145"/>
      <c r="F211" s="145"/>
      <c r="G211" s="48"/>
      <c r="H211" s="38">
        <f t="shared" si="3"/>
        <v>0</v>
      </c>
      <c r="I211" s="592"/>
      <c r="J211" s="592"/>
    </row>
    <row r="212" spans="3:10" ht="13.8" hidden="1" outlineLevel="1" x14ac:dyDescent="0.25">
      <c r="C212" s="530" t="s">
        <v>535</v>
      </c>
      <c r="D212" s="523" t="s">
        <v>536</v>
      </c>
      <c r="E212" s="145"/>
      <c r="F212" s="145"/>
      <c r="G212" s="48"/>
      <c r="H212" s="38">
        <f t="shared" si="3"/>
        <v>0</v>
      </c>
      <c r="I212" s="592"/>
      <c r="J212" s="592"/>
    </row>
    <row r="213" spans="3:10" ht="13.8" hidden="1" outlineLevel="1" x14ac:dyDescent="0.25">
      <c r="C213" s="530" t="s">
        <v>537</v>
      </c>
      <c r="D213" s="523" t="s">
        <v>538</v>
      </c>
      <c r="E213" s="145"/>
      <c r="F213" s="145"/>
      <c r="G213" s="48"/>
      <c r="H213" s="38">
        <f t="shared" si="3"/>
        <v>0</v>
      </c>
      <c r="I213" s="592"/>
      <c r="J213" s="592"/>
    </row>
    <row r="214" spans="3:10" ht="13.8" hidden="1" outlineLevel="1" x14ac:dyDescent="0.25">
      <c r="C214" s="530" t="s">
        <v>539</v>
      </c>
      <c r="D214" s="523" t="s">
        <v>540</v>
      </c>
      <c r="E214" s="145"/>
      <c r="F214" s="145"/>
      <c r="G214" s="48"/>
      <c r="H214" s="38">
        <f t="shared" si="3"/>
        <v>0</v>
      </c>
      <c r="I214" s="592"/>
      <c r="J214" s="592"/>
    </row>
    <row r="215" spans="3:10" ht="13.8" hidden="1" outlineLevel="1" x14ac:dyDescent="0.25">
      <c r="C215" s="530" t="s">
        <v>541</v>
      </c>
      <c r="D215" s="523" t="s">
        <v>542</v>
      </c>
      <c r="E215" s="145"/>
      <c r="F215" s="145"/>
      <c r="G215" s="48"/>
      <c r="H215" s="38">
        <f t="shared" si="3"/>
        <v>0</v>
      </c>
      <c r="I215" s="592"/>
      <c r="J215" s="592"/>
    </row>
    <row r="216" spans="3:10" ht="13.8" hidden="1" outlineLevel="1" x14ac:dyDescent="0.25">
      <c r="C216" s="530" t="s">
        <v>543</v>
      </c>
      <c r="D216" s="523" t="s">
        <v>544</v>
      </c>
      <c r="E216" s="145"/>
      <c r="F216" s="145"/>
      <c r="G216" s="48"/>
      <c r="H216" s="38">
        <f t="shared" si="3"/>
        <v>0</v>
      </c>
      <c r="I216" s="592"/>
      <c r="J216" s="592"/>
    </row>
    <row r="217" spans="3:10" ht="13.8" hidden="1" outlineLevel="1" x14ac:dyDescent="0.25">
      <c r="C217" s="530" t="s">
        <v>545</v>
      </c>
      <c r="D217" s="523" t="s">
        <v>546</v>
      </c>
      <c r="E217" s="145"/>
      <c r="F217" s="145"/>
      <c r="G217" s="48"/>
      <c r="H217" s="38">
        <f t="shared" si="3"/>
        <v>0</v>
      </c>
      <c r="I217" s="592"/>
      <c r="J217" s="592"/>
    </row>
    <row r="218" spans="3:10" ht="13.8" hidden="1" outlineLevel="1" x14ac:dyDescent="0.25">
      <c r="C218" s="530" t="s">
        <v>547</v>
      </c>
      <c r="D218" s="523" t="s">
        <v>548</v>
      </c>
      <c r="E218" s="145"/>
      <c r="F218" s="145"/>
      <c r="G218" s="48"/>
      <c r="H218" s="38">
        <f t="shared" si="3"/>
        <v>0</v>
      </c>
      <c r="I218" s="592"/>
      <c r="J218" s="592"/>
    </row>
    <row r="219" spans="3:10" ht="13.8" hidden="1" outlineLevel="1" x14ac:dyDescent="0.25">
      <c r="C219" s="530" t="s">
        <v>549</v>
      </c>
      <c r="D219" s="523" t="s">
        <v>550</v>
      </c>
      <c r="E219" s="145"/>
      <c r="F219" s="145"/>
      <c r="G219" s="48"/>
      <c r="H219" s="38">
        <f t="shared" si="3"/>
        <v>0</v>
      </c>
      <c r="I219" s="592"/>
      <c r="J219" s="592"/>
    </row>
    <row r="220" spans="3:10" ht="13.8" hidden="1" outlineLevel="1" x14ac:dyDescent="0.25">
      <c r="C220" s="530" t="s">
        <v>551</v>
      </c>
      <c r="D220" s="523" t="s">
        <v>552</v>
      </c>
      <c r="E220" s="145"/>
      <c r="F220" s="145"/>
      <c r="G220" s="48"/>
      <c r="H220" s="38">
        <f t="shared" si="3"/>
        <v>0</v>
      </c>
      <c r="I220" s="592"/>
      <c r="J220" s="592"/>
    </row>
    <row r="221" spans="3:10" ht="13.8" hidden="1" outlineLevel="1" x14ac:dyDescent="0.25">
      <c r="C221" s="530" t="s">
        <v>553</v>
      </c>
      <c r="D221" s="523" t="s">
        <v>554</v>
      </c>
      <c r="E221" s="145"/>
      <c r="F221" s="145"/>
      <c r="G221" s="48"/>
      <c r="H221" s="38">
        <f t="shared" si="3"/>
        <v>0</v>
      </c>
      <c r="I221" s="592"/>
      <c r="J221" s="592"/>
    </row>
    <row r="222" spans="3:10" ht="13.8" hidden="1" outlineLevel="1" x14ac:dyDescent="0.25">
      <c r="C222" s="530" t="s">
        <v>555</v>
      </c>
      <c r="D222" s="523" t="s">
        <v>556</v>
      </c>
      <c r="E222" s="145"/>
      <c r="F222" s="145"/>
      <c r="G222" s="48"/>
      <c r="H222" s="38">
        <f t="shared" si="3"/>
        <v>0</v>
      </c>
      <c r="I222" s="592"/>
      <c r="J222" s="592"/>
    </row>
    <row r="223" spans="3:10" ht="13.8" hidden="1" outlineLevel="1" x14ac:dyDescent="0.25">
      <c r="C223" s="530" t="s">
        <v>557</v>
      </c>
      <c r="D223" s="523" t="s">
        <v>558</v>
      </c>
      <c r="E223" s="145"/>
      <c r="F223" s="145"/>
      <c r="G223" s="48"/>
      <c r="H223" s="38">
        <f t="shared" si="3"/>
        <v>0</v>
      </c>
      <c r="I223" s="592"/>
      <c r="J223" s="592"/>
    </row>
    <row r="224" spans="3:10" ht="13.8" hidden="1" outlineLevel="1" x14ac:dyDescent="0.25">
      <c r="C224" s="530" t="s">
        <v>559</v>
      </c>
      <c r="D224" s="523" t="s">
        <v>560</v>
      </c>
      <c r="E224" s="145"/>
      <c r="F224" s="145"/>
      <c r="G224" s="48"/>
      <c r="H224" s="38">
        <f t="shared" si="3"/>
        <v>0</v>
      </c>
      <c r="I224" s="592"/>
      <c r="J224" s="592"/>
    </row>
    <row r="225" spans="3:10" ht="13.8" hidden="1" outlineLevel="1" x14ac:dyDescent="0.25">
      <c r="C225" s="530" t="s">
        <v>561</v>
      </c>
      <c r="D225" s="523" t="s">
        <v>562</v>
      </c>
      <c r="E225" s="145"/>
      <c r="F225" s="145"/>
      <c r="G225" s="48"/>
      <c r="H225" s="38">
        <f t="shared" si="3"/>
        <v>0</v>
      </c>
      <c r="I225" s="592"/>
      <c r="J225" s="592"/>
    </row>
    <row r="226" spans="3:10" ht="13.8" hidden="1" outlineLevel="1" x14ac:dyDescent="0.25">
      <c r="C226" s="530" t="s">
        <v>563</v>
      </c>
      <c r="D226" s="523" t="s">
        <v>564</v>
      </c>
      <c r="E226" s="145"/>
      <c r="F226" s="145"/>
      <c r="G226" s="48"/>
      <c r="H226" s="38">
        <f t="shared" si="3"/>
        <v>0</v>
      </c>
      <c r="I226" s="592"/>
      <c r="J226" s="592"/>
    </row>
    <row r="227" spans="3:10" ht="13.8" hidden="1" outlineLevel="1" x14ac:dyDescent="0.25">
      <c r="C227" s="530" t="s">
        <v>565</v>
      </c>
      <c r="D227" s="523" t="s">
        <v>566</v>
      </c>
      <c r="E227" s="145"/>
      <c r="F227" s="145"/>
      <c r="G227" s="48"/>
      <c r="H227" s="38">
        <f t="shared" si="3"/>
        <v>0</v>
      </c>
      <c r="I227" s="592"/>
      <c r="J227" s="592"/>
    </row>
    <row r="228" spans="3:10" ht="13.8" hidden="1" outlineLevel="1" x14ac:dyDescent="0.25">
      <c r="C228" s="530" t="s">
        <v>567</v>
      </c>
      <c r="D228" s="523" t="s">
        <v>568</v>
      </c>
      <c r="E228" s="145"/>
      <c r="F228" s="145"/>
      <c r="G228" s="48"/>
      <c r="H228" s="38">
        <f t="shared" si="3"/>
        <v>0</v>
      </c>
      <c r="I228" s="592"/>
      <c r="J228" s="592"/>
    </row>
    <row r="229" spans="3:10" ht="13.8" hidden="1" outlineLevel="1" x14ac:dyDescent="0.25">
      <c r="C229" s="530" t="s">
        <v>569</v>
      </c>
      <c r="D229" s="523" t="s">
        <v>570</v>
      </c>
      <c r="E229" s="145"/>
      <c r="F229" s="145"/>
      <c r="G229" s="48"/>
      <c r="H229" s="38">
        <f t="shared" si="3"/>
        <v>0</v>
      </c>
      <c r="I229" s="592"/>
      <c r="J229" s="592"/>
    </row>
    <row r="230" spans="3:10" ht="13.8" hidden="1" outlineLevel="1" x14ac:dyDescent="0.25">
      <c r="C230" s="530" t="s">
        <v>571</v>
      </c>
      <c r="D230" s="523" t="s">
        <v>572</v>
      </c>
      <c r="E230" s="145"/>
      <c r="F230" s="145"/>
      <c r="G230" s="48"/>
      <c r="H230" s="38">
        <f t="shared" si="3"/>
        <v>0</v>
      </c>
      <c r="I230" s="592"/>
      <c r="J230" s="592"/>
    </row>
    <row r="231" spans="3:10" ht="13.8" hidden="1" outlineLevel="1" x14ac:dyDescent="0.25">
      <c r="C231" s="530" t="s">
        <v>573</v>
      </c>
      <c r="D231" s="523" t="s">
        <v>574</v>
      </c>
      <c r="E231" s="145"/>
      <c r="F231" s="145"/>
      <c r="G231" s="48"/>
      <c r="H231" s="38">
        <f t="shared" si="3"/>
        <v>0</v>
      </c>
      <c r="I231" s="592"/>
      <c r="J231" s="592"/>
    </row>
    <row r="232" spans="3:10" ht="13.8" hidden="1" outlineLevel="1" x14ac:dyDescent="0.25">
      <c r="C232" s="530" t="s">
        <v>575</v>
      </c>
      <c r="D232" s="523" t="s">
        <v>576</v>
      </c>
      <c r="E232" s="145"/>
      <c r="F232" s="145"/>
      <c r="G232" s="48"/>
      <c r="H232" s="38">
        <f t="shared" si="3"/>
        <v>0</v>
      </c>
      <c r="I232" s="592"/>
      <c r="J232" s="592"/>
    </row>
    <row r="233" spans="3:10" ht="13.8" hidden="1" outlineLevel="1" x14ac:dyDescent="0.25">
      <c r="C233" s="530" t="s">
        <v>577</v>
      </c>
      <c r="D233" s="523" t="s">
        <v>578</v>
      </c>
      <c r="E233" s="145"/>
      <c r="F233" s="145"/>
      <c r="G233" s="48"/>
      <c r="H233" s="38">
        <f t="shared" si="3"/>
        <v>0</v>
      </c>
      <c r="I233" s="592"/>
      <c r="J233" s="592"/>
    </row>
    <row r="234" spans="3:10" ht="26.4" hidden="1" outlineLevel="1" x14ac:dyDescent="0.25">
      <c r="C234" s="530" t="s">
        <v>579</v>
      </c>
      <c r="D234" s="523" t="s">
        <v>580</v>
      </c>
      <c r="E234" s="145"/>
      <c r="F234" s="145"/>
      <c r="G234" s="48"/>
      <c r="H234" s="38">
        <f t="shared" si="3"/>
        <v>0</v>
      </c>
      <c r="I234" s="592"/>
      <c r="J234" s="592"/>
    </row>
    <row r="235" spans="3:10" ht="26.4" hidden="1" outlineLevel="1" x14ac:dyDescent="0.25">
      <c r="C235" s="530" t="s">
        <v>581</v>
      </c>
      <c r="D235" s="523" t="s">
        <v>582</v>
      </c>
      <c r="E235" s="145"/>
      <c r="F235" s="145"/>
      <c r="G235" s="48"/>
      <c r="H235" s="38">
        <f t="shared" si="3"/>
        <v>0</v>
      </c>
      <c r="I235" s="592"/>
      <c r="J235" s="592"/>
    </row>
    <row r="236" spans="3:10" ht="13.8" hidden="1" outlineLevel="1" x14ac:dyDescent="0.25">
      <c r="C236" s="530" t="s">
        <v>583</v>
      </c>
      <c r="D236" s="523" t="s">
        <v>584</v>
      </c>
      <c r="E236" s="145"/>
      <c r="F236" s="145"/>
      <c r="G236" s="48"/>
      <c r="H236" s="38">
        <f t="shared" si="3"/>
        <v>0</v>
      </c>
      <c r="I236" s="592"/>
      <c r="J236" s="592"/>
    </row>
    <row r="237" spans="3:10" ht="13.8" hidden="1" outlineLevel="1" x14ac:dyDescent="0.25">
      <c r="C237" s="530" t="s">
        <v>585</v>
      </c>
      <c r="D237" s="523" t="s">
        <v>586</v>
      </c>
      <c r="E237" s="145"/>
      <c r="F237" s="145"/>
      <c r="G237" s="48"/>
      <c r="H237" s="38">
        <f t="shared" si="3"/>
        <v>0</v>
      </c>
      <c r="I237" s="592"/>
      <c r="J237" s="592"/>
    </row>
    <row r="238" spans="3:10" ht="13.8" hidden="1" outlineLevel="1" x14ac:dyDescent="0.25">
      <c r="C238" s="530" t="s">
        <v>587</v>
      </c>
      <c r="D238" s="523" t="s">
        <v>588</v>
      </c>
      <c r="E238" s="145"/>
      <c r="F238" s="145"/>
      <c r="G238" s="48"/>
      <c r="H238" s="38">
        <f t="shared" si="3"/>
        <v>0</v>
      </c>
      <c r="I238" s="592"/>
      <c r="J238" s="592"/>
    </row>
    <row r="239" spans="3:10" ht="13.8" hidden="1" outlineLevel="1" x14ac:dyDescent="0.25">
      <c r="C239" s="530" t="s">
        <v>589</v>
      </c>
      <c r="D239" s="523" t="s">
        <v>590</v>
      </c>
      <c r="E239" s="145"/>
      <c r="F239" s="145"/>
      <c r="G239" s="48"/>
      <c r="H239" s="38">
        <f t="shared" si="3"/>
        <v>0</v>
      </c>
      <c r="I239" s="592"/>
      <c r="J239" s="592"/>
    </row>
    <row r="240" spans="3:10" ht="13.8" hidden="1" outlineLevel="1" x14ac:dyDescent="0.25">
      <c r="C240" s="530" t="s">
        <v>591</v>
      </c>
      <c r="D240" s="523" t="s">
        <v>592</v>
      </c>
      <c r="E240" s="145"/>
      <c r="F240" s="145"/>
      <c r="G240" s="48"/>
      <c r="H240" s="38">
        <f t="shared" si="3"/>
        <v>0</v>
      </c>
      <c r="I240" s="592"/>
      <c r="J240" s="592"/>
    </row>
    <row r="241" spans="1:10" ht="13.8" hidden="1" outlineLevel="1" x14ac:dyDescent="0.25">
      <c r="C241" s="530" t="s">
        <v>593</v>
      </c>
      <c r="D241" s="523" t="s">
        <v>594</v>
      </c>
      <c r="E241" s="145"/>
      <c r="F241" s="145"/>
      <c r="G241" s="48"/>
      <c r="H241" s="38">
        <f t="shared" si="3"/>
        <v>0</v>
      </c>
      <c r="I241" s="592"/>
      <c r="J241" s="592"/>
    </row>
    <row r="242" spans="1:10" ht="13.8" hidden="1" outlineLevel="1" x14ac:dyDescent="0.25">
      <c r="C242" s="530" t="s">
        <v>595</v>
      </c>
      <c r="D242" s="523" t="s">
        <v>596</v>
      </c>
      <c r="E242" s="145"/>
      <c r="F242" s="145"/>
      <c r="G242" s="48"/>
      <c r="H242" s="38">
        <f t="shared" si="3"/>
        <v>0</v>
      </c>
      <c r="I242" s="592"/>
      <c r="J242" s="592"/>
    </row>
    <row r="243" spans="1:10" ht="13.8" hidden="1" outlineLevel="1" x14ac:dyDescent="0.25">
      <c r="C243" s="530" t="s">
        <v>597</v>
      </c>
      <c r="D243" s="523" t="s">
        <v>598</v>
      </c>
      <c r="E243" s="145"/>
      <c r="F243" s="145"/>
      <c r="G243" s="48"/>
      <c r="H243" s="38">
        <f t="shared" si="3"/>
        <v>0</v>
      </c>
      <c r="I243" s="592"/>
      <c r="J243" s="592"/>
    </row>
    <row r="244" spans="1:10" ht="13.8" hidden="1" outlineLevel="1" x14ac:dyDescent="0.25">
      <c r="C244" s="530" t="s">
        <v>599</v>
      </c>
      <c r="D244" s="523" t="s">
        <v>600</v>
      </c>
      <c r="E244" s="145"/>
      <c r="F244" s="145"/>
      <c r="G244" s="48"/>
      <c r="H244" s="38">
        <f t="shared" si="3"/>
        <v>0</v>
      </c>
      <c r="I244" s="592"/>
      <c r="J244" s="592"/>
    </row>
    <row r="245" spans="1:10" ht="13.8" hidden="1" outlineLevel="1" x14ac:dyDescent="0.25">
      <c r="C245" s="530" t="s">
        <v>601</v>
      </c>
      <c r="D245" s="523" t="s">
        <v>602</v>
      </c>
      <c r="E245" s="145"/>
      <c r="F245" s="145"/>
      <c r="G245" s="48"/>
      <c r="H245" s="38">
        <f t="shared" si="3"/>
        <v>0</v>
      </c>
      <c r="I245" s="592"/>
      <c r="J245" s="592"/>
    </row>
    <row r="246" spans="1:10" ht="13.8" hidden="1" outlineLevel="1" x14ac:dyDescent="0.25">
      <c r="C246" s="530" t="s">
        <v>603</v>
      </c>
      <c r="D246" s="523" t="s">
        <v>604</v>
      </c>
      <c r="E246" s="145"/>
      <c r="F246" s="145"/>
      <c r="G246" s="48"/>
      <c r="H246" s="38">
        <f t="shared" si="3"/>
        <v>0</v>
      </c>
      <c r="I246" s="592"/>
      <c r="J246" s="592"/>
    </row>
    <row r="247" spans="1:10" ht="13.8" hidden="1" outlineLevel="1" x14ac:dyDescent="0.25">
      <c r="C247" s="530" t="s">
        <v>605</v>
      </c>
      <c r="D247" s="523" t="s">
        <v>606</v>
      </c>
      <c r="E247" s="145"/>
      <c r="F247" s="145"/>
      <c r="G247" s="48"/>
      <c r="H247" s="38">
        <f t="shared" si="3"/>
        <v>0</v>
      </c>
      <c r="I247" s="592"/>
      <c r="J247" s="592"/>
    </row>
    <row r="248" spans="1:10" ht="13.8" hidden="1" outlineLevel="1" x14ac:dyDescent="0.25">
      <c r="C248" s="530" t="s">
        <v>607</v>
      </c>
      <c r="D248" s="523" t="s">
        <v>608</v>
      </c>
      <c r="E248" s="145"/>
      <c r="F248" s="145"/>
      <c r="G248" s="48"/>
      <c r="H248" s="38">
        <f t="shared" si="3"/>
        <v>0</v>
      </c>
      <c r="I248" s="592"/>
      <c r="J248" s="592"/>
    </row>
    <row r="249" spans="1:10" ht="13.8" hidden="1" outlineLevel="1" x14ac:dyDescent="0.25">
      <c r="C249" s="530" t="s">
        <v>609</v>
      </c>
      <c r="D249" s="523" t="s">
        <v>610</v>
      </c>
      <c r="E249" s="145"/>
      <c r="F249" s="145"/>
      <c r="G249" s="48"/>
      <c r="H249" s="38">
        <f t="shared" si="3"/>
        <v>0</v>
      </c>
      <c r="I249" s="592"/>
      <c r="J249" s="592"/>
    </row>
    <row r="250" spans="1:10" ht="13.8" hidden="1" outlineLevel="1" x14ac:dyDescent="0.25">
      <c r="C250" s="530" t="s">
        <v>611</v>
      </c>
      <c r="D250" s="523" t="s">
        <v>612</v>
      </c>
      <c r="E250" s="145"/>
      <c r="F250" s="145"/>
      <c r="G250" s="48"/>
      <c r="H250" s="38">
        <f t="shared" si="3"/>
        <v>0</v>
      </c>
      <c r="I250" s="592"/>
      <c r="J250" s="592"/>
    </row>
    <row r="251" spans="1:10" ht="13.8" hidden="1" outlineLevel="1" x14ac:dyDescent="0.25">
      <c r="C251" s="530" t="s">
        <v>613</v>
      </c>
      <c r="D251" s="523" t="s">
        <v>614</v>
      </c>
      <c r="E251" s="145"/>
      <c r="F251" s="145"/>
      <c r="G251" s="48"/>
      <c r="H251" s="38">
        <f t="shared" si="3"/>
        <v>0</v>
      </c>
      <c r="I251" s="592"/>
      <c r="J251" s="592"/>
    </row>
    <row r="252" spans="1:10" ht="26.4" hidden="1" collapsed="1" x14ac:dyDescent="0.25">
      <c r="A252" s="494">
        <v>6</v>
      </c>
      <c r="B252" s="494" t="s">
        <v>438</v>
      </c>
      <c r="C252" s="509" t="s">
        <v>615</v>
      </c>
      <c r="D252" s="531" t="s">
        <v>616</v>
      </c>
      <c r="E252" s="155"/>
      <c r="F252" s="155"/>
      <c r="G252" s="57"/>
      <c r="H252" s="38">
        <f t="shared" si="3"/>
        <v>0</v>
      </c>
      <c r="I252" s="592"/>
      <c r="J252" s="592"/>
    </row>
    <row r="253" spans="1:10" ht="13.8" hidden="1" x14ac:dyDescent="0.25">
      <c r="A253" s="494">
        <v>6</v>
      </c>
      <c r="B253" s="494" t="s">
        <v>438</v>
      </c>
      <c r="C253" s="509" t="s">
        <v>618</v>
      </c>
      <c r="D253" s="521" t="s">
        <v>619</v>
      </c>
      <c r="E253" s="145"/>
      <c r="F253" s="145"/>
      <c r="G253" s="57"/>
      <c r="H253" s="38">
        <f t="shared" si="3"/>
        <v>0</v>
      </c>
      <c r="I253" s="592"/>
      <c r="J253" s="592"/>
    </row>
    <row r="254" spans="1:10" ht="13.8" hidden="1" x14ac:dyDescent="0.25">
      <c r="A254" s="494">
        <v>6</v>
      </c>
      <c r="B254" s="494" t="s">
        <v>438</v>
      </c>
      <c r="C254" s="509" t="s">
        <v>620</v>
      </c>
      <c r="D254" s="521" t="s">
        <v>621</v>
      </c>
      <c r="E254" s="145"/>
      <c r="F254" s="145"/>
      <c r="G254" s="57"/>
      <c r="H254" s="38">
        <f t="shared" si="3"/>
        <v>0</v>
      </c>
      <c r="I254" s="592"/>
      <c r="J254" s="592"/>
    </row>
    <row r="255" spans="1:10" ht="13.8" hidden="1" x14ac:dyDescent="0.25">
      <c r="A255" s="494">
        <v>6</v>
      </c>
      <c r="B255" s="494" t="s">
        <v>438</v>
      </c>
      <c r="C255" s="509" t="s">
        <v>622</v>
      </c>
      <c r="D255" s="521" t="s">
        <v>623</v>
      </c>
      <c r="E255" s="145"/>
      <c r="F255" s="145"/>
      <c r="G255" s="57"/>
      <c r="H255" s="38">
        <f t="shared" si="3"/>
        <v>0</v>
      </c>
      <c r="I255" s="592"/>
      <c r="J255" s="592"/>
    </row>
    <row r="256" spans="1:10" ht="13.8" hidden="1" x14ac:dyDescent="0.25">
      <c r="A256" s="494">
        <v>6</v>
      </c>
      <c r="B256" s="494" t="s">
        <v>438</v>
      </c>
      <c r="C256" s="509" t="s">
        <v>624</v>
      </c>
      <c r="D256" s="521" t="s">
        <v>625</v>
      </c>
      <c r="E256" s="145"/>
      <c r="F256" s="145"/>
      <c r="G256" s="57"/>
      <c r="H256" s="38">
        <f t="shared" si="3"/>
        <v>0</v>
      </c>
      <c r="I256" s="592"/>
      <c r="J256" s="592"/>
    </row>
    <row r="257" spans="1:10" ht="13.8" hidden="1" x14ac:dyDescent="0.25">
      <c r="A257" s="494">
        <v>6</v>
      </c>
      <c r="B257" s="494" t="s">
        <v>626</v>
      </c>
      <c r="C257" s="509" t="s">
        <v>627</v>
      </c>
      <c r="D257" s="521" t="s">
        <v>628</v>
      </c>
      <c r="E257" s="145"/>
      <c r="F257" s="145"/>
      <c r="G257" s="57"/>
      <c r="H257" s="38">
        <f t="shared" si="3"/>
        <v>0</v>
      </c>
      <c r="I257" s="592"/>
      <c r="J257" s="592"/>
    </row>
    <row r="258" spans="1:10" ht="13.8" hidden="1" x14ac:dyDescent="0.25">
      <c r="A258" s="494">
        <v>6</v>
      </c>
      <c r="B258" s="494" t="s">
        <v>626</v>
      </c>
      <c r="C258" s="509" t="s">
        <v>629</v>
      </c>
      <c r="D258" s="521" t="s">
        <v>630</v>
      </c>
      <c r="E258" s="145"/>
      <c r="F258" s="145"/>
      <c r="G258" s="48"/>
      <c r="H258" s="38">
        <f t="shared" si="3"/>
        <v>0</v>
      </c>
      <c r="I258" s="332"/>
      <c r="J258" s="332"/>
    </row>
    <row r="259" spans="1:10" ht="13.8" hidden="1" x14ac:dyDescent="0.25">
      <c r="A259" s="494">
        <v>6</v>
      </c>
      <c r="B259" s="494" t="s">
        <v>626</v>
      </c>
      <c r="C259" s="509" t="s">
        <v>632</v>
      </c>
      <c r="D259" s="521" t="s">
        <v>633</v>
      </c>
      <c r="E259" s="145"/>
      <c r="F259" s="145"/>
      <c r="G259" s="48"/>
      <c r="H259" s="38">
        <f t="shared" si="3"/>
        <v>0</v>
      </c>
      <c r="I259" s="592"/>
      <c r="J259" s="592"/>
    </row>
    <row r="260" spans="1:10" ht="26.4" hidden="1" x14ac:dyDescent="0.25">
      <c r="A260" s="494">
        <v>6</v>
      </c>
      <c r="B260" s="494" t="s">
        <v>626</v>
      </c>
      <c r="C260" s="509" t="s">
        <v>634</v>
      </c>
      <c r="D260" s="523" t="s">
        <v>635</v>
      </c>
      <c r="E260" s="145"/>
      <c r="F260" s="145"/>
      <c r="G260" s="48"/>
      <c r="H260" s="38">
        <f t="shared" si="3"/>
        <v>0</v>
      </c>
      <c r="I260" s="592"/>
      <c r="J260" s="592"/>
    </row>
    <row r="261" spans="1:10" ht="13.8" x14ac:dyDescent="0.25">
      <c r="A261" s="494">
        <v>6</v>
      </c>
      <c r="B261" s="494" t="s">
        <v>637</v>
      </c>
      <c r="C261" s="509" t="s">
        <v>638</v>
      </c>
      <c r="D261" s="521" t="s">
        <v>639</v>
      </c>
      <c r="E261" s="145"/>
      <c r="F261" s="145"/>
      <c r="G261" s="48">
        <v>6800000</v>
      </c>
      <c r="H261" s="38">
        <f t="shared" si="3"/>
        <v>6800000</v>
      </c>
      <c r="I261" s="592"/>
      <c r="J261" s="592"/>
    </row>
    <row r="262" spans="1:10" ht="13.8" hidden="1" x14ac:dyDescent="0.25">
      <c r="A262" s="494">
        <v>6</v>
      </c>
      <c r="B262" s="494" t="s">
        <v>637</v>
      </c>
      <c r="C262" s="509"/>
      <c r="D262" s="521" t="s">
        <v>640</v>
      </c>
      <c r="E262" s="145"/>
      <c r="F262" s="145"/>
      <c r="G262" s="48"/>
      <c r="H262" s="38">
        <f t="shared" si="3"/>
        <v>0</v>
      </c>
      <c r="I262" s="592"/>
      <c r="J262" s="592"/>
    </row>
    <row r="263" spans="1:10" ht="13.8" hidden="1" x14ac:dyDescent="0.25">
      <c r="A263" s="494">
        <v>6</v>
      </c>
      <c r="B263" s="494" t="s">
        <v>637</v>
      </c>
      <c r="C263" s="509" t="s">
        <v>641</v>
      </c>
      <c r="D263" s="521" t="s">
        <v>642</v>
      </c>
      <c r="E263" s="145"/>
      <c r="F263" s="145"/>
      <c r="G263" s="48"/>
      <c r="H263" s="38">
        <f t="shared" si="3"/>
        <v>0</v>
      </c>
      <c r="I263" s="592"/>
      <c r="J263" s="592"/>
    </row>
    <row r="264" spans="1:10" ht="13.8" hidden="1" x14ac:dyDescent="0.25">
      <c r="A264" s="494">
        <v>6</v>
      </c>
      <c r="B264" s="494" t="s">
        <v>637</v>
      </c>
      <c r="C264" s="509" t="s">
        <v>643</v>
      </c>
      <c r="D264" s="521" t="s">
        <v>644</v>
      </c>
      <c r="E264" s="145"/>
      <c r="F264" s="145"/>
      <c r="G264" s="48"/>
      <c r="H264" s="38">
        <f t="shared" si="3"/>
        <v>0</v>
      </c>
      <c r="I264" s="592"/>
      <c r="J264" s="592"/>
    </row>
    <row r="265" spans="1:10" ht="13.8" hidden="1" x14ac:dyDescent="0.25">
      <c r="A265" s="494">
        <v>6</v>
      </c>
      <c r="B265" s="494" t="s">
        <v>637</v>
      </c>
      <c r="C265" s="509" t="s">
        <v>645</v>
      </c>
      <c r="D265" s="521" t="s">
        <v>646</v>
      </c>
      <c r="E265" s="145"/>
      <c r="F265" s="145"/>
      <c r="G265" s="48"/>
      <c r="H265" s="38">
        <f t="shared" ref="H265:H316" si="4">+E265+F265+G265</f>
        <v>0</v>
      </c>
      <c r="I265" s="592"/>
      <c r="J265" s="592"/>
    </row>
    <row r="266" spans="1:10" ht="34.5" customHeight="1" x14ac:dyDescent="0.25">
      <c r="A266" s="494">
        <v>6</v>
      </c>
      <c r="B266" s="494" t="s">
        <v>637</v>
      </c>
      <c r="C266" s="509" t="s">
        <v>647</v>
      </c>
      <c r="D266" s="521" t="s">
        <v>648</v>
      </c>
      <c r="E266" s="145"/>
      <c r="F266" s="145"/>
      <c r="G266" s="48">
        <v>5000000</v>
      </c>
      <c r="H266" s="38">
        <f t="shared" si="4"/>
        <v>5000000</v>
      </c>
      <c r="I266" s="144" t="s">
        <v>1544</v>
      </c>
      <c r="J266" s="144"/>
    </row>
    <row r="267" spans="1:10" ht="13.8" hidden="1" x14ac:dyDescent="0.25">
      <c r="A267" s="494">
        <v>6</v>
      </c>
      <c r="B267" s="494" t="s">
        <v>650</v>
      </c>
      <c r="C267" s="528" t="s">
        <v>651</v>
      </c>
      <c r="D267" s="534" t="s">
        <v>652</v>
      </c>
      <c r="E267" s="527"/>
      <c r="F267" s="527"/>
      <c r="G267" s="57"/>
      <c r="H267" s="38"/>
      <c r="I267" s="592"/>
      <c r="J267" s="592"/>
    </row>
    <row r="268" spans="1:10" ht="13.8" hidden="1" outlineLevel="1" x14ac:dyDescent="0.25">
      <c r="C268" s="530" t="s">
        <v>653</v>
      </c>
      <c r="D268" s="521" t="s">
        <v>654</v>
      </c>
      <c r="E268" s="527"/>
      <c r="F268" s="527"/>
      <c r="G268" s="57"/>
      <c r="H268" s="38">
        <f t="shared" si="4"/>
        <v>0</v>
      </c>
      <c r="I268" s="592"/>
      <c r="J268" s="592"/>
    </row>
    <row r="269" spans="1:10" ht="13.8" hidden="1" outlineLevel="1" x14ac:dyDescent="0.25">
      <c r="C269" s="530" t="s">
        <v>655</v>
      </c>
      <c r="D269" s="521" t="s">
        <v>656</v>
      </c>
      <c r="E269" s="527"/>
      <c r="F269" s="527"/>
      <c r="G269" s="57"/>
      <c r="H269" s="38">
        <f t="shared" si="4"/>
        <v>0</v>
      </c>
      <c r="I269" s="592"/>
      <c r="J269" s="592"/>
    </row>
    <row r="270" spans="1:10" ht="13.8" hidden="1" outlineLevel="1" x14ac:dyDescent="0.25">
      <c r="C270" s="530" t="s">
        <v>657</v>
      </c>
      <c r="D270" s="521" t="s">
        <v>658</v>
      </c>
      <c r="E270" s="527"/>
      <c r="F270" s="527"/>
      <c r="G270" s="57"/>
      <c r="H270" s="38">
        <f t="shared" si="4"/>
        <v>0</v>
      </c>
      <c r="I270" s="592"/>
      <c r="J270" s="592"/>
    </row>
    <row r="271" spans="1:10" ht="13.8" hidden="1" collapsed="1" x14ac:dyDescent="0.25">
      <c r="A271" s="494">
        <v>6</v>
      </c>
      <c r="B271" s="494" t="s">
        <v>650</v>
      </c>
      <c r="C271" s="528" t="s">
        <v>659</v>
      </c>
      <c r="D271" s="534" t="s">
        <v>660</v>
      </c>
      <c r="E271" s="527"/>
      <c r="F271" s="527"/>
      <c r="G271" s="57"/>
      <c r="H271" s="38"/>
      <c r="I271" s="592"/>
      <c r="J271" s="592"/>
    </row>
    <row r="272" spans="1:10" ht="13.8" hidden="1" outlineLevel="1" x14ac:dyDescent="0.25">
      <c r="C272" s="530" t="s">
        <v>661</v>
      </c>
      <c r="D272" s="521" t="s">
        <v>662</v>
      </c>
      <c r="E272" s="527"/>
      <c r="F272" s="527"/>
      <c r="G272" s="57"/>
      <c r="H272" s="38">
        <f t="shared" si="4"/>
        <v>0</v>
      </c>
      <c r="I272" s="592"/>
      <c r="J272" s="592"/>
    </row>
    <row r="273" spans="1:10" ht="13.8" hidden="1" outlineLevel="1" x14ac:dyDescent="0.25">
      <c r="C273" s="530" t="s">
        <v>663</v>
      </c>
      <c r="D273" s="521" t="s">
        <v>664</v>
      </c>
      <c r="E273" s="527"/>
      <c r="F273" s="527"/>
      <c r="G273" s="57"/>
      <c r="H273" s="38">
        <f t="shared" si="4"/>
        <v>0</v>
      </c>
      <c r="I273" s="592"/>
      <c r="J273" s="592"/>
    </row>
    <row r="274" spans="1:10" ht="13.8" hidden="1" outlineLevel="1" x14ac:dyDescent="0.25">
      <c r="C274" s="530" t="s">
        <v>665</v>
      </c>
      <c r="D274" s="521" t="s">
        <v>666</v>
      </c>
      <c r="E274" s="527"/>
      <c r="F274" s="527"/>
      <c r="G274" s="57"/>
      <c r="H274" s="38">
        <f t="shared" si="4"/>
        <v>0</v>
      </c>
      <c r="I274" s="592"/>
      <c r="J274" s="592"/>
    </row>
    <row r="275" spans="1:10" ht="13.8" hidden="1" outlineLevel="1" x14ac:dyDescent="0.25">
      <c r="C275" s="530" t="s">
        <v>668</v>
      </c>
      <c r="D275" s="521" t="s">
        <v>666</v>
      </c>
      <c r="E275" s="527"/>
      <c r="F275" s="527"/>
      <c r="G275" s="57"/>
      <c r="H275" s="38">
        <f t="shared" si="4"/>
        <v>0</v>
      </c>
      <c r="I275" s="592"/>
      <c r="J275" s="592"/>
    </row>
    <row r="276" spans="1:10" ht="13.8" hidden="1" outlineLevel="1" x14ac:dyDescent="0.25">
      <c r="C276" s="530" t="s">
        <v>670</v>
      </c>
      <c r="D276" s="521" t="s">
        <v>671</v>
      </c>
      <c r="E276" s="527"/>
      <c r="F276" s="527"/>
      <c r="G276" s="57"/>
      <c r="H276" s="38">
        <f t="shared" si="4"/>
        <v>0</v>
      </c>
      <c r="I276" s="592"/>
      <c r="J276" s="592"/>
    </row>
    <row r="277" spans="1:10" ht="13.8" hidden="1" outlineLevel="1" x14ac:dyDescent="0.25">
      <c r="A277" s="494">
        <v>6</v>
      </c>
      <c r="B277" s="494" t="s">
        <v>650</v>
      </c>
      <c r="C277" s="530" t="s">
        <v>673</v>
      </c>
      <c r="D277" s="521" t="s">
        <v>674</v>
      </c>
      <c r="E277" s="527"/>
      <c r="F277" s="527"/>
      <c r="G277" s="57"/>
      <c r="H277" s="38">
        <f t="shared" si="4"/>
        <v>0</v>
      </c>
      <c r="I277" s="592"/>
      <c r="J277" s="592"/>
    </row>
    <row r="278" spans="1:10" ht="14.4" hidden="1" outlineLevel="1" x14ac:dyDescent="0.25">
      <c r="A278" s="494">
        <v>6</v>
      </c>
      <c r="B278" s="494" t="s">
        <v>650</v>
      </c>
      <c r="C278" s="530" t="s">
        <v>675</v>
      </c>
      <c r="D278" s="521" t="s">
        <v>676</v>
      </c>
      <c r="E278" s="155"/>
      <c r="F278" s="155"/>
      <c r="G278" s="57"/>
      <c r="H278" s="38">
        <f t="shared" si="4"/>
        <v>0</v>
      </c>
      <c r="I278" s="592"/>
      <c r="J278" s="592"/>
    </row>
    <row r="279" spans="1:10" ht="13.8" hidden="1" collapsed="1" x14ac:dyDescent="0.25">
      <c r="A279" s="494">
        <v>6</v>
      </c>
      <c r="B279" s="494" t="s">
        <v>650</v>
      </c>
      <c r="C279" s="509" t="s">
        <v>677</v>
      </c>
      <c r="D279" s="521" t="s">
        <v>678</v>
      </c>
      <c r="E279" s="527"/>
      <c r="F279" s="527"/>
      <c r="G279" s="57"/>
      <c r="H279" s="38">
        <f t="shared" si="4"/>
        <v>0</v>
      </c>
      <c r="I279" s="592"/>
      <c r="J279" s="592"/>
    </row>
    <row r="280" spans="1:10" ht="13.8" hidden="1" x14ac:dyDescent="0.25">
      <c r="A280" s="494">
        <v>6</v>
      </c>
      <c r="B280" s="494" t="s">
        <v>650</v>
      </c>
      <c r="C280" s="528" t="s">
        <v>679</v>
      </c>
      <c r="D280" s="534" t="s">
        <v>680</v>
      </c>
      <c r="E280" s="527"/>
      <c r="F280" s="527"/>
      <c r="G280" s="57"/>
      <c r="H280" s="38"/>
      <c r="I280" s="592"/>
      <c r="J280" s="592"/>
    </row>
    <row r="281" spans="1:10" ht="13.8" hidden="1" outlineLevel="1" x14ac:dyDescent="0.25">
      <c r="C281" s="530" t="s">
        <v>681</v>
      </c>
      <c r="D281" s="521" t="s">
        <v>682</v>
      </c>
      <c r="E281" s="527"/>
      <c r="F281" s="527"/>
      <c r="G281" s="57"/>
      <c r="H281" s="38">
        <f t="shared" si="4"/>
        <v>0</v>
      </c>
      <c r="I281" s="592"/>
      <c r="J281" s="592"/>
    </row>
    <row r="282" spans="1:10" ht="13.8" hidden="1" outlineLevel="1" x14ac:dyDescent="0.25">
      <c r="C282" s="530" t="s">
        <v>683</v>
      </c>
      <c r="D282" s="521" t="s">
        <v>684</v>
      </c>
      <c r="E282" s="527"/>
      <c r="F282" s="527"/>
      <c r="G282" s="57"/>
      <c r="H282" s="38">
        <f t="shared" si="4"/>
        <v>0</v>
      </c>
      <c r="I282" s="592"/>
      <c r="J282" s="592"/>
    </row>
    <row r="283" spans="1:10" ht="13.8" hidden="1" outlineLevel="1" x14ac:dyDescent="0.25">
      <c r="C283" s="530" t="s">
        <v>685</v>
      </c>
      <c r="D283" s="521" t="s">
        <v>686</v>
      </c>
      <c r="E283" s="527"/>
      <c r="F283" s="527"/>
      <c r="G283" s="57"/>
      <c r="H283" s="38">
        <f t="shared" si="4"/>
        <v>0</v>
      </c>
      <c r="I283" s="592"/>
      <c r="J283" s="592"/>
    </row>
    <row r="284" spans="1:10" ht="13.8" hidden="1" collapsed="1" x14ac:dyDescent="0.25">
      <c r="A284" s="494">
        <v>6</v>
      </c>
      <c r="B284" s="494" t="s">
        <v>687</v>
      </c>
      <c r="C284" s="509" t="s">
        <v>688</v>
      </c>
      <c r="D284" s="521" t="s">
        <v>689</v>
      </c>
      <c r="E284" s="527"/>
      <c r="F284" s="527"/>
      <c r="G284" s="57"/>
      <c r="H284" s="38">
        <f t="shared" si="4"/>
        <v>0</v>
      </c>
      <c r="I284" s="592"/>
      <c r="J284" s="592"/>
    </row>
    <row r="285" spans="1:10" ht="13.8" hidden="1" x14ac:dyDescent="0.25">
      <c r="A285" s="494">
        <v>6</v>
      </c>
      <c r="B285" s="494" t="s">
        <v>690</v>
      </c>
      <c r="C285" s="509" t="s">
        <v>691</v>
      </c>
      <c r="D285" s="521" t="s">
        <v>692</v>
      </c>
      <c r="E285" s="145"/>
      <c r="F285" s="145"/>
      <c r="G285" s="48"/>
      <c r="H285" s="38">
        <f t="shared" si="4"/>
        <v>0</v>
      </c>
      <c r="I285" s="592"/>
      <c r="J285" s="592"/>
    </row>
    <row r="286" spans="1:10" ht="13.8" hidden="1" x14ac:dyDescent="0.25">
      <c r="A286" s="494">
        <v>6</v>
      </c>
      <c r="B286" s="494" t="s">
        <v>690</v>
      </c>
      <c r="C286" s="509" t="s">
        <v>691</v>
      </c>
      <c r="D286" s="521" t="s">
        <v>692</v>
      </c>
      <c r="E286" s="145"/>
      <c r="F286" s="145"/>
      <c r="G286" s="48"/>
      <c r="H286" s="38">
        <f t="shared" si="4"/>
        <v>0</v>
      </c>
      <c r="I286" s="592"/>
      <c r="J286" s="592"/>
    </row>
    <row r="287" spans="1:10" ht="13.8" hidden="1" x14ac:dyDescent="0.25">
      <c r="A287" s="494">
        <v>6</v>
      </c>
      <c r="B287" s="494" t="s">
        <v>690</v>
      </c>
      <c r="C287" s="509" t="s">
        <v>695</v>
      </c>
      <c r="D287" s="521" t="s">
        <v>696</v>
      </c>
      <c r="E287" s="527"/>
      <c r="F287" s="527"/>
      <c r="G287" s="57"/>
      <c r="H287" s="38">
        <f t="shared" si="4"/>
        <v>0</v>
      </c>
      <c r="I287" s="592"/>
      <c r="J287" s="592"/>
    </row>
    <row r="288" spans="1:10" ht="37.5" customHeight="1" x14ac:dyDescent="0.25">
      <c r="C288" s="537" t="s">
        <v>1545</v>
      </c>
      <c r="D288" s="508" t="s">
        <v>1546</v>
      </c>
      <c r="E288" s="527"/>
      <c r="F288" s="527"/>
      <c r="G288" s="57">
        <v>276315.7</v>
      </c>
      <c r="H288" s="38">
        <f>+G288</f>
        <v>276315.7</v>
      </c>
      <c r="I288" s="592" t="s">
        <v>1547</v>
      </c>
      <c r="J288" s="592"/>
    </row>
    <row r="289" spans="1:10" ht="69" thickBot="1" x14ac:dyDescent="0.25">
      <c r="C289" s="537" t="s">
        <v>1548</v>
      </c>
      <c r="D289" s="508" t="s">
        <v>1549</v>
      </c>
      <c r="E289" s="527"/>
      <c r="F289" s="527"/>
      <c r="G289" s="57">
        <v>3186564.3</v>
      </c>
      <c r="H289" s="38">
        <f>+G289</f>
        <v>3186564.3</v>
      </c>
      <c r="I289" s="800" t="s">
        <v>1550</v>
      </c>
      <c r="J289" s="800"/>
    </row>
    <row r="290" spans="1:10" ht="27" hidden="1" thickBot="1" x14ac:dyDescent="0.3">
      <c r="A290" s="494">
        <v>6</v>
      </c>
      <c r="B290" s="494" t="s">
        <v>697</v>
      </c>
      <c r="C290" s="509" t="s">
        <v>698</v>
      </c>
      <c r="D290" s="536" t="s">
        <v>699</v>
      </c>
      <c r="E290" s="527"/>
      <c r="F290" s="527"/>
      <c r="G290" s="48"/>
      <c r="H290" s="38">
        <f t="shared" si="4"/>
        <v>0</v>
      </c>
      <c r="I290" s="592"/>
      <c r="J290" s="592"/>
    </row>
    <row r="291" spans="1:10" ht="14.4" hidden="1" thickBot="1" x14ac:dyDescent="0.3">
      <c r="A291" s="494">
        <v>6</v>
      </c>
      <c r="B291" s="494" t="s">
        <v>697</v>
      </c>
      <c r="C291" s="509" t="s">
        <v>700</v>
      </c>
      <c r="D291" s="508" t="s">
        <v>701</v>
      </c>
      <c r="E291" s="527"/>
      <c r="F291" s="527"/>
      <c r="G291" s="57"/>
      <c r="H291" s="38">
        <f t="shared" si="4"/>
        <v>0</v>
      </c>
      <c r="I291" s="592"/>
      <c r="J291" s="592"/>
    </row>
    <row r="292" spans="1:10" ht="14.4" hidden="1" thickBot="1" x14ac:dyDescent="0.3">
      <c r="A292" s="494">
        <v>6</v>
      </c>
      <c r="B292" s="494" t="s">
        <v>697</v>
      </c>
      <c r="C292" s="509" t="s">
        <v>703</v>
      </c>
      <c r="D292" s="508" t="s">
        <v>701</v>
      </c>
      <c r="E292" s="527"/>
      <c r="F292" s="527"/>
      <c r="G292" s="57"/>
      <c r="H292" s="38">
        <f t="shared" si="4"/>
        <v>0</v>
      </c>
      <c r="I292" s="580"/>
      <c r="J292" s="580"/>
    </row>
    <row r="293" spans="1:10" ht="14.4" hidden="1" thickBot="1" x14ac:dyDescent="0.3">
      <c r="A293" s="494">
        <v>6</v>
      </c>
      <c r="B293" s="494" t="s">
        <v>697</v>
      </c>
      <c r="C293" s="509" t="s">
        <v>704</v>
      </c>
      <c r="D293" s="508" t="s">
        <v>701</v>
      </c>
      <c r="E293" s="527"/>
      <c r="F293" s="527"/>
      <c r="G293" s="57"/>
      <c r="H293" s="38">
        <f t="shared" si="4"/>
        <v>0</v>
      </c>
      <c r="I293" s="580"/>
      <c r="J293" s="580"/>
    </row>
    <row r="294" spans="1:10" ht="14.4" hidden="1" thickBot="1" x14ac:dyDescent="0.3">
      <c r="A294" s="494">
        <v>6</v>
      </c>
      <c r="B294" s="494" t="s">
        <v>697</v>
      </c>
      <c r="C294" s="509" t="s">
        <v>706</v>
      </c>
      <c r="D294" s="508" t="s">
        <v>701</v>
      </c>
      <c r="E294" s="527"/>
      <c r="F294" s="527"/>
      <c r="G294" s="57"/>
      <c r="H294" s="38">
        <f t="shared" si="4"/>
        <v>0</v>
      </c>
      <c r="I294" s="580"/>
      <c r="J294" s="580"/>
    </row>
    <row r="295" spans="1:10" ht="14.4" hidden="1" thickBot="1" x14ac:dyDescent="0.3">
      <c r="A295" s="494">
        <v>6</v>
      </c>
      <c r="B295" s="494" t="s">
        <v>697</v>
      </c>
      <c r="C295" s="509" t="s">
        <v>707</v>
      </c>
      <c r="D295" s="508" t="s">
        <v>701</v>
      </c>
      <c r="E295" s="527"/>
      <c r="F295" s="527"/>
      <c r="G295" s="57"/>
      <c r="H295" s="38">
        <f t="shared" si="4"/>
        <v>0</v>
      </c>
      <c r="I295" s="580"/>
      <c r="J295" s="580"/>
    </row>
    <row r="296" spans="1:10" ht="14.4" hidden="1" thickBot="1" x14ac:dyDescent="0.3">
      <c r="A296" s="494">
        <v>7</v>
      </c>
      <c r="B296" s="494" t="s">
        <v>708</v>
      </c>
      <c r="C296" s="537" t="s">
        <v>709</v>
      </c>
      <c r="D296" s="508" t="s">
        <v>710</v>
      </c>
      <c r="E296" s="527"/>
      <c r="F296" s="527"/>
      <c r="G296" s="57"/>
      <c r="H296" s="38">
        <f t="shared" si="4"/>
        <v>0</v>
      </c>
      <c r="I296" s="580"/>
      <c r="J296" s="580"/>
    </row>
    <row r="297" spans="1:10" ht="14.4" hidden="1" thickBot="1" x14ac:dyDescent="0.3">
      <c r="A297" s="494">
        <v>7</v>
      </c>
      <c r="B297" s="494" t="s">
        <v>708</v>
      </c>
      <c r="C297" s="537" t="s">
        <v>711</v>
      </c>
      <c r="D297" s="508" t="s">
        <v>712</v>
      </c>
      <c r="E297" s="142"/>
      <c r="F297" s="142"/>
      <c r="G297" s="48"/>
      <c r="H297" s="38">
        <f t="shared" si="4"/>
        <v>0</v>
      </c>
      <c r="I297" s="580"/>
      <c r="J297" s="580"/>
    </row>
    <row r="298" spans="1:10" ht="14.4" hidden="1" thickBot="1" x14ac:dyDescent="0.3">
      <c r="A298" s="494">
        <v>7</v>
      </c>
      <c r="B298" s="494" t="s">
        <v>708</v>
      </c>
      <c r="C298" s="537" t="s">
        <v>713</v>
      </c>
      <c r="D298" s="508" t="s">
        <v>714</v>
      </c>
      <c r="E298" s="142"/>
      <c r="F298" s="142"/>
      <c r="G298" s="48"/>
      <c r="H298" s="38">
        <f t="shared" si="4"/>
        <v>0</v>
      </c>
      <c r="I298" s="580"/>
      <c r="J298" s="580"/>
    </row>
    <row r="299" spans="1:10" ht="14.4" hidden="1" thickBot="1" x14ac:dyDescent="0.3">
      <c r="A299" s="494">
        <v>7</v>
      </c>
      <c r="B299" s="494" t="s">
        <v>715</v>
      </c>
      <c r="C299" s="537" t="s">
        <v>716</v>
      </c>
      <c r="D299" s="508" t="s">
        <v>717</v>
      </c>
      <c r="E299" s="516"/>
      <c r="F299" s="516"/>
      <c r="G299" s="48"/>
      <c r="H299" s="38">
        <f t="shared" si="4"/>
        <v>0</v>
      </c>
      <c r="I299" s="580"/>
      <c r="J299" s="580"/>
    </row>
    <row r="300" spans="1:10" ht="14.4" hidden="1" thickBot="1" x14ac:dyDescent="0.3">
      <c r="A300" s="494">
        <v>7</v>
      </c>
      <c r="B300" s="494" t="s">
        <v>718</v>
      </c>
      <c r="C300" s="537" t="s">
        <v>719</v>
      </c>
      <c r="D300" s="508" t="s">
        <v>720</v>
      </c>
      <c r="E300" s="516"/>
      <c r="F300" s="516"/>
      <c r="G300" s="48"/>
      <c r="H300" s="38">
        <f t="shared" si="4"/>
        <v>0</v>
      </c>
      <c r="I300" s="580"/>
      <c r="J300" s="580"/>
    </row>
    <row r="301" spans="1:10" ht="14.4" hidden="1" thickBot="1" x14ac:dyDescent="0.3">
      <c r="A301" s="494">
        <v>7</v>
      </c>
      <c r="B301" s="494" t="s">
        <v>718</v>
      </c>
      <c r="C301" s="537" t="s">
        <v>721</v>
      </c>
      <c r="D301" s="508" t="s">
        <v>722</v>
      </c>
      <c r="E301" s="516"/>
      <c r="F301" s="516"/>
      <c r="G301" s="48"/>
      <c r="H301" s="38">
        <f t="shared" si="4"/>
        <v>0</v>
      </c>
      <c r="I301" s="580"/>
      <c r="J301" s="580"/>
    </row>
    <row r="302" spans="1:10" ht="14.4" hidden="1" thickBot="1" x14ac:dyDescent="0.3">
      <c r="A302" s="494">
        <v>8</v>
      </c>
      <c r="B302" s="494" t="s">
        <v>723</v>
      </c>
      <c r="C302" s="537" t="s">
        <v>724</v>
      </c>
      <c r="D302" s="508" t="s">
        <v>725</v>
      </c>
      <c r="E302" s="516"/>
      <c r="F302" s="516"/>
      <c r="G302" s="48"/>
      <c r="H302" s="38">
        <f t="shared" si="4"/>
        <v>0</v>
      </c>
      <c r="I302" s="580"/>
      <c r="J302" s="580"/>
    </row>
    <row r="303" spans="1:10" ht="14.4" hidden="1" thickBot="1" x14ac:dyDescent="0.3">
      <c r="A303" s="494">
        <v>8</v>
      </c>
      <c r="B303" s="494" t="s">
        <v>723</v>
      </c>
      <c r="C303" s="537" t="s">
        <v>726</v>
      </c>
      <c r="D303" s="508" t="s">
        <v>727</v>
      </c>
      <c r="E303" s="516"/>
      <c r="F303" s="516"/>
      <c r="G303" s="48"/>
      <c r="H303" s="38">
        <f t="shared" si="4"/>
        <v>0</v>
      </c>
      <c r="I303" s="580"/>
      <c r="J303" s="580"/>
    </row>
    <row r="304" spans="1:10" ht="14.4" hidden="1" thickBot="1" x14ac:dyDescent="0.3">
      <c r="A304" s="494">
        <v>8</v>
      </c>
      <c r="B304" s="494" t="s">
        <v>723</v>
      </c>
      <c r="C304" s="537" t="s">
        <v>728</v>
      </c>
      <c r="D304" s="508" t="s">
        <v>729</v>
      </c>
      <c r="E304" s="516"/>
      <c r="F304" s="516"/>
      <c r="G304" s="48"/>
      <c r="H304" s="38">
        <f t="shared" si="4"/>
        <v>0</v>
      </c>
      <c r="I304" s="580"/>
      <c r="J304" s="580"/>
    </row>
    <row r="305" spans="1:10" ht="14.4" hidden="1" thickBot="1" x14ac:dyDescent="0.3">
      <c r="A305" s="494">
        <v>8</v>
      </c>
      <c r="B305" s="494" t="s">
        <v>723</v>
      </c>
      <c r="C305" s="537" t="s">
        <v>730</v>
      </c>
      <c r="D305" s="508" t="s">
        <v>731</v>
      </c>
      <c r="E305" s="516"/>
      <c r="F305" s="516"/>
      <c r="G305" s="48"/>
      <c r="H305" s="38">
        <f t="shared" si="4"/>
        <v>0</v>
      </c>
      <c r="I305" s="580"/>
      <c r="J305" s="580"/>
    </row>
    <row r="306" spans="1:10" ht="14.4" hidden="1" thickBot="1" x14ac:dyDescent="0.3">
      <c r="A306" s="494">
        <v>8</v>
      </c>
      <c r="B306" s="494" t="s">
        <v>732</v>
      </c>
      <c r="C306" s="537" t="s">
        <v>733</v>
      </c>
      <c r="D306" s="508" t="s">
        <v>734</v>
      </c>
      <c r="E306" s="516"/>
      <c r="F306" s="516"/>
      <c r="G306" s="48"/>
      <c r="H306" s="38">
        <f t="shared" si="4"/>
        <v>0</v>
      </c>
      <c r="I306" s="580"/>
      <c r="J306" s="580"/>
    </row>
    <row r="307" spans="1:10" ht="14.4" hidden="1" thickBot="1" x14ac:dyDescent="0.3">
      <c r="A307" s="494">
        <v>8</v>
      </c>
      <c r="B307" s="494" t="s">
        <v>732</v>
      </c>
      <c r="C307" s="537" t="s">
        <v>735</v>
      </c>
      <c r="D307" s="508" t="s">
        <v>736</v>
      </c>
      <c r="E307" s="516"/>
      <c r="F307" s="516"/>
      <c r="G307" s="48"/>
      <c r="H307" s="38">
        <f t="shared" si="4"/>
        <v>0</v>
      </c>
      <c r="I307" s="580"/>
      <c r="J307" s="580"/>
    </row>
    <row r="308" spans="1:10" ht="14.4" hidden="1" thickBot="1" x14ac:dyDescent="0.3">
      <c r="A308" s="494">
        <v>8</v>
      </c>
      <c r="B308" s="494" t="s">
        <v>732</v>
      </c>
      <c r="C308" s="537" t="s">
        <v>737</v>
      </c>
      <c r="D308" s="508" t="s">
        <v>738</v>
      </c>
      <c r="E308" s="516"/>
      <c r="F308" s="516"/>
      <c r="G308" s="48"/>
      <c r="H308" s="38">
        <f t="shared" si="4"/>
        <v>0</v>
      </c>
      <c r="I308" s="580"/>
      <c r="J308" s="580"/>
    </row>
    <row r="309" spans="1:10" ht="14.4" hidden="1" thickBot="1" x14ac:dyDescent="0.3">
      <c r="A309" s="494">
        <v>8</v>
      </c>
      <c r="B309" s="494" t="s">
        <v>732</v>
      </c>
      <c r="C309" s="537" t="s">
        <v>739</v>
      </c>
      <c r="D309" s="508" t="s">
        <v>740</v>
      </c>
      <c r="E309" s="516"/>
      <c r="F309" s="516"/>
      <c r="G309" s="48"/>
      <c r="H309" s="38">
        <f t="shared" si="4"/>
        <v>0</v>
      </c>
      <c r="I309" s="580"/>
      <c r="J309" s="580"/>
    </row>
    <row r="310" spans="1:10" ht="14.4" hidden="1" thickBot="1" x14ac:dyDescent="0.3">
      <c r="A310" s="494">
        <v>8</v>
      </c>
      <c r="B310" s="494" t="s">
        <v>732</v>
      </c>
      <c r="C310" s="537" t="s">
        <v>741</v>
      </c>
      <c r="D310" s="508" t="s">
        <v>742</v>
      </c>
      <c r="E310" s="516"/>
      <c r="F310" s="516"/>
      <c r="G310" s="48"/>
      <c r="H310" s="38">
        <f t="shared" si="4"/>
        <v>0</v>
      </c>
      <c r="I310" s="580"/>
      <c r="J310" s="580"/>
    </row>
    <row r="311" spans="1:10" ht="14.4" hidden="1" thickBot="1" x14ac:dyDescent="0.3">
      <c r="A311" s="494">
        <v>8</v>
      </c>
      <c r="B311" s="494" t="s">
        <v>732</v>
      </c>
      <c r="C311" s="537" t="s">
        <v>743</v>
      </c>
      <c r="D311" s="508" t="s">
        <v>744</v>
      </c>
      <c r="E311" s="516"/>
      <c r="F311" s="516"/>
      <c r="G311" s="48"/>
      <c r="H311" s="38">
        <f t="shared" si="4"/>
        <v>0</v>
      </c>
      <c r="I311" s="580"/>
      <c r="J311" s="580"/>
    </row>
    <row r="312" spans="1:10" ht="14.4" hidden="1" thickBot="1" x14ac:dyDescent="0.3">
      <c r="A312" s="494">
        <v>8</v>
      </c>
      <c r="B312" s="494" t="s">
        <v>732</v>
      </c>
      <c r="C312" s="537" t="s">
        <v>745</v>
      </c>
      <c r="D312" s="508" t="s">
        <v>746</v>
      </c>
      <c r="E312" s="516"/>
      <c r="F312" s="516"/>
      <c r="G312" s="48"/>
      <c r="H312" s="38">
        <f t="shared" si="4"/>
        <v>0</v>
      </c>
      <c r="I312" s="580"/>
      <c r="J312" s="580"/>
    </row>
    <row r="313" spans="1:10" ht="14.4" hidden="1" thickBot="1" x14ac:dyDescent="0.3">
      <c r="A313" s="494">
        <v>8</v>
      </c>
      <c r="B313" s="494" t="s">
        <v>732</v>
      </c>
      <c r="C313" s="537" t="s">
        <v>747</v>
      </c>
      <c r="D313" s="508" t="s">
        <v>748</v>
      </c>
      <c r="E313" s="516"/>
      <c r="F313" s="516"/>
      <c r="G313" s="48"/>
      <c r="H313" s="38">
        <f t="shared" si="4"/>
        <v>0</v>
      </c>
      <c r="I313" s="580"/>
      <c r="J313" s="580"/>
    </row>
    <row r="314" spans="1:10" ht="14.4" hidden="1" thickBot="1" x14ac:dyDescent="0.3">
      <c r="A314" s="494">
        <v>9</v>
      </c>
      <c r="B314" s="494" t="s">
        <v>749</v>
      </c>
      <c r="C314" s="537" t="s">
        <v>750</v>
      </c>
      <c r="D314" s="508" t="s">
        <v>751</v>
      </c>
      <c r="E314" s="516"/>
      <c r="F314" s="516"/>
      <c r="G314" s="48"/>
      <c r="H314" s="38">
        <f t="shared" si="4"/>
        <v>0</v>
      </c>
      <c r="I314" s="580"/>
      <c r="J314" s="580"/>
    </row>
    <row r="315" spans="1:10" ht="14.4" hidden="1" thickBot="1" x14ac:dyDescent="0.3">
      <c r="A315" s="494">
        <v>9</v>
      </c>
      <c r="B315" s="494" t="s">
        <v>752</v>
      </c>
      <c r="C315" s="537" t="s">
        <v>753</v>
      </c>
      <c r="D315" s="508" t="s">
        <v>754</v>
      </c>
      <c r="E315" s="516"/>
      <c r="F315" s="516"/>
      <c r="G315" s="48"/>
      <c r="H315" s="38">
        <f t="shared" si="4"/>
        <v>0</v>
      </c>
      <c r="I315" s="39"/>
      <c r="J315" s="39"/>
    </row>
    <row r="316" spans="1:10" ht="13.95" hidden="1" customHeight="1" thickBot="1" x14ac:dyDescent="0.3">
      <c r="A316" s="494">
        <v>9</v>
      </c>
      <c r="B316" s="494" t="s">
        <v>752</v>
      </c>
      <c r="C316" s="538" t="s">
        <v>755</v>
      </c>
      <c r="D316" s="539" t="s">
        <v>756</v>
      </c>
      <c r="E316" s="540"/>
      <c r="F316" s="540"/>
      <c r="G316" s="78"/>
      <c r="H316" s="79">
        <f t="shared" si="4"/>
        <v>0</v>
      </c>
      <c r="I316" s="541"/>
      <c r="J316" s="541"/>
    </row>
    <row r="317" spans="1:10" s="550" customFormat="1" ht="18" customHeight="1" thickBot="1" x14ac:dyDescent="0.3">
      <c r="A317" s="545"/>
      <c r="B317" s="545"/>
      <c r="C317" s="842" t="s">
        <v>15</v>
      </c>
      <c r="D317" s="843"/>
      <c r="E317" s="546">
        <f t="shared" ref="E317" si="5">+SUM(E6:E316)</f>
        <v>0</v>
      </c>
      <c r="F317" s="546">
        <f t="shared" ref="F317:G317" si="6">+SUM(F6:F316)</f>
        <v>0</v>
      </c>
      <c r="G317" s="84">
        <f t="shared" si="6"/>
        <v>3693727679</v>
      </c>
      <c r="H317" s="85" t="e">
        <f>+SUM(H6:H316)</f>
        <v>#VALUE!</v>
      </c>
      <c r="I317" s="547"/>
      <c r="J317" s="547"/>
    </row>
    <row r="318" spans="1:10" x14ac:dyDescent="0.25">
      <c r="E318" s="552"/>
      <c r="F318" s="552"/>
      <c r="G318" s="91"/>
      <c r="H318" s="92"/>
    </row>
    <row r="319" spans="1:10" ht="13.8" thickBot="1" x14ac:dyDescent="0.3">
      <c r="D319" s="555"/>
      <c r="E319" s="552"/>
      <c r="F319" s="552"/>
      <c r="G319" s="91"/>
      <c r="H319" s="92"/>
    </row>
    <row r="320" spans="1:10" ht="28.2" thickBot="1" x14ac:dyDescent="0.3">
      <c r="D320" s="557" t="s">
        <v>757</v>
      </c>
      <c r="E320" s="16" t="s">
        <v>758</v>
      </c>
      <c r="F320" s="558" t="s">
        <v>759</v>
      </c>
      <c r="G320" s="97" t="s">
        <v>760</v>
      </c>
      <c r="H320" s="97" t="str">
        <f>+F5</f>
        <v>LEY DE SALVAMENTO</v>
      </c>
      <c r="I320" s="21" t="s">
        <v>14</v>
      </c>
      <c r="J320" s="98" t="s">
        <v>15</v>
      </c>
    </row>
    <row r="321" spans="1:10" ht="13.8" x14ac:dyDescent="0.25">
      <c r="D321" s="560" t="s">
        <v>761</v>
      </c>
      <c r="E321" s="561" t="s">
        <v>762</v>
      </c>
      <c r="F321" s="130" t="s">
        <v>763</v>
      </c>
      <c r="G321" s="101">
        <f>SUM(E6:E20)</f>
        <v>0</v>
      </c>
      <c r="H321" s="101">
        <f>SUM(F6:F20)</f>
        <v>0</v>
      </c>
      <c r="I321" s="171">
        <f>SUM(G6:G20)</f>
        <v>2155524742</v>
      </c>
      <c r="J321" s="29">
        <f t="shared" ref="J321:J329" si="7">+SUM(G321:I321)</f>
        <v>2155524742</v>
      </c>
    </row>
    <row r="322" spans="1:10" ht="13.8" x14ac:dyDescent="0.25">
      <c r="D322" s="564" t="s">
        <v>764</v>
      </c>
      <c r="E322" s="565" t="s">
        <v>762</v>
      </c>
      <c r="F322" s="134" t="s">
        <v>763</v>
      </c>
      <c r="G322" s="107">
        <f>SUM(E21:E73)</f>
        <v>0</v>
      </c>
      <c r="H322" s="107">
        <f t="shared" ref="H322:I322" si="8">SUM(F21:F73)</f>
        <v>0</v>
      </c>
      <c r="I322" s="174">
        <f t="shared" si="8"/>
        <v>817497303.70000005</v>
      </c>
      <c r="J322" s="38">
        <f t="shared" si="7"/>
        <v>817497303.70000005</v>
      </c>
    </row>
    <row r="323" spans="1:10" ht="13.8" x14ac:dyDescent="0.25">
      <c r="D323" s="564" t="s">
        <v>765</v>
      </c>
      <c r="E323" s="565" t="s">
        <v>762</v>
      </c>
      <c r="F323" s="134" t="s">
        <v>763</v>
      </c>
      <c r="G323" s="107">
        <f>SUM(E74:E103)</f>
        <v>0</v>
      </c>
      <c r="H323" s="107">
        <f t="shared" ref="H323:I323" si="9">SUM(F74:F103)</f>
        <v>0</v>
      </c>
      <c r="I323" s="174">
        <f t="shared" si="9"/>
        <v>22925954.300000001</v>
      </c>
      <c r="J323" s="38">
        <f t="shared" si="7"/>
        <v>22925954.300000001</v>
      </c>
    </row>
    <row r="324" spans="1:10" ht="13.8" x14ac:dyDescent="0.25">
      <c r="D324" s="564" t="s">
        <v>766</v>
      </c>
      <c r="E324" s="565" t="s">
        <v>762</v>
      </c>
      <c r="F324" s="134" t="s">
        <v>763</v>
      </c>
      <c r="G324" s="107">
        <f>SUM(E104:E122)</f>
        <v>0</v>
      </c>
      <c r="H324" s="107">
        <f t="shared" ref="H324:I324" si="10">SUM(F104:F122)</f>
        <v>0</v>
      </c>
      <c r="I324" s="174">
        <f t="shared" si="10"/>
        <v>0</v>
      </c>
      <c r="J324" s="38">
        <f t="shared" si="7"/>
        <v>0</v>
      </c>
    </row>
    <row r="325" spans="1:10" ht="13.8" x14ac:dyDescent="0.25">
      <c r="D325" s="564" t="s">
        <v>767</v>
      </c>
      <c r="E325" s="565" t="s">
        <v>762</v>
      </c>
      <c r="F325" s="134" t="s">
        <v>763</v>
      </c>
      <c r="G325" s="107">
        <f>SUM(E123:E140)</f>
        <v>0</v>
      </c>
      <c r="H325" s="107">
        <f t="shared" ref="H325:I325" si="11">SUM(F123:F140)</f>
        <v>0</v>
      </c>
      <c r="I325" s="174">
        <f t="shared" si="11"/>
        <v>0</v>
      </c>
      <c r="J325" s="38">
        <f t="shared" si="7"/>
        <v>0</v>
      </c>
    </row>
    <row r="326" spans="1:10" ht="13.8" x14ac:dyDescent="0.25">
      <c r="D326" s="564" t="s">
        <v>768</v>
      </c>
      <c r="E326" s="565" t="s">
        <v>769</v>
      </c>
      <c r="F326" s="134" t="s">
        <v>770</v>
      </c>
      <c r="G326" s="107">
        <f>SUM(E141:E163)</f>
        <v>0</v>
      </c>
      <c r="H326" s="107">
        <f t="shared" ref="H326:I326" si="12">SUM(F141:F163)</f>
        <v>0</v>
      </c>
      <c r="I326" s="174">
        <f t="shared" si="12"/>
        <v>652200000</v>
      </c>
      <c r="J326" s="38">
        <f t="shared" si="7"/>
        <v>652200000</v>
      </c>
    </row>
    <row r="327" spans="1:10" ht="13.8" x14ac:dyDescent="0.25">
      <c r="D327" s="564" t="s">
        <v>771</v>
      </c>
      <c r="E327" s="565" t="s">
        <v>762</v>
      </c>
      <c r="F327" s="134" t="s">
        <v>763</v>
      </c>
      <c r="G327" s="107">
        <f>SUM(E164:E295)</f>
        <v>0</v>
      </c>
      <c r="H327" s="107">
        <f t="shared" ref="H327:I327" si="13">SUM(F164:F295)</f>
        <v>0</v>
      </c>
      <c r="I327" s="174">
        <f t="shared" si="13"/>
        <v>45579679</v>
      </c>
      <c r="J327" s="38">
        <f t="shared" si="7"/>
        <v>45579679</v>
      </c>
    </row>
    <row r="328" spans="1:10" ht="14.4" thickBot="1" x14ac:dyDescent="0.3">
      <c r="D328" s="566" t="s">
        <v>772</v>
      </c>
      <c r="E328" s="567" t="s">
        <v>769</v>
      </c>
      <c r="F328" s="568" t="s">
        <v>770</v>
      </c>
      <c r="G328" s="111">
        <f>SUM(E296:E301)</f>
        <v>0</v>
      </c>
      <c r="H328" s="111">
        <f t="shared" ref="H328:I328" si="14">SUM(F296:F301)</f>
        <v>0</v>
      </c>
      <c r="I328" s="177">
        <f t="shared" si="14"/>
        <v>0</v>
      </c>
      <c r="J328" s="79">
        <f t="shared" si="7"/>
        <v>0</v>
      </c>
    </row>
    <row r="329" spans="1:10" s="550" customFormat="1" ht="19.95" customHeight="1" thickBot="1" x14ac:dyDescent="0.3">
      <c r="A329" s="545"/>
      <c r="B329" s="545"/>
      <c r="C329" s="569"/>
      <c r="D329" s="844" t="s">
        <v>773</v>
      </c>
      <c r="E329" s="845"/>
      <c r="F329" s="845"/>
      <c r="G329" s="83">
        <f>SUM(G321:G328)</f>
        <v>0</v>
      </c>
      <c r="H329" s="83">
        <f t="shared" ref="H329:I329" si="15">SUM(H321:H328)</f>
        <v>0</v>
      </c>
      <c r="I329" s="84">
        <f t="shared" si="15"/>
        <v>3693727679</v>
      </c>
      <c r="J329" s="85">
        <f t="shared" si="7"/>
        <v>3693727679</v>
      </c>
    </row>
    <row r="330" spans="1:10" x14ac:dyDescent="0.25">
      <c r="H330" s="92"/>
    </row>
    <row r="331" spans="1:10" hidden="1" x14ac:dyDescent="0.25">
      <c r="G331" s="91"/>
      <c r="H331" s="92"/>
    </row>
    <row r="332" spans="1:10" s="572" customFormat="1" hidden="1" x14ac:dyDescent="0.25">
      <c r="A332" s="570"/>
      <c r="B332" s="570"/>
      <c r="C332" s="571"/>
      <c r="F332" s="572" t="s">
        <v>774</v>
      </c>
      <c r="G332" s="120">
        <f>+E317-G329</f>
        <v>0</v>
      </c>
      <c r="H332" s="120">
        <f>+F317-H329</f>
        <v>0</v>
      </c>
      <c r="I332" s="573">
        <f>+G317-I329</f>
        <v>0</v>
      </c>
      <c r="J332" s="573"/>
    </row>
    <row r="333" spans="1:10" hidden="1" x14ac:dyDescent="0.25">
      <c r="G333" s="91">
        <v>3693727679</v>
      </c>
      <c r="H333" s="92"/>
    </row>
    <row r="334" spans="1:10" hidden="1" x14ac:dyDescent="0.25">
      <c r="G334" s="91">
        <f>+G317</f>
        <v>3693727679</v>
      </c>
      <c r="H334" s="801">
        <f>+G333-G334</f>
        <v>0</v>
      </c>
      <c r="I334" s="553" t="s">
        <v>1551</v>
      </c>
    </row>
    <row r="335" spans="1:10" hidden="1" x14ac:dyDescent="0.25">
      <c r="G335" s="91">
        <f>+G333-G334</f>
        <v>0</v>
      </c>
      <c r="H335" s="92"/>
    </row>
    <row r="336" spans="1:10" hidden="1" x14ac:dyDescent="0.25">
      <c r="G336" s="91">
        <f>+I321+I322+I323+I327</f>
        <v>3041527679</v>
      </c>
      <c r="H336" s="92">
        <f>+I321+H166+H167+H261+H266</f>
        <v>2197641541</v>
      </c>
    </row>
    <row r="337" spans="7:8" hidden="1" x14ac:dyDescent="0.25">
      <c r="G337" s="91"/>
      <c r="H337" s="92">
        <v>2197641541</v>
      </c>
    </row>
    <row r="338" spans="7:8" hidden="1" x14ac:dyDescent="0.25">
      <c r="G338" s="91"/>
      <c r="H338" s="92"/>
    </row>
    <row r="339" spans="7:8" hidden="1" x14ac:dyDescent="0.25">
      <c r="G339" s="91"/>
      <c r="H339" s="92"/>
    </row>
    <row r="340" spans="7:8" hidden="1" x14ac:dyDescent="0.25">
      <c r="G340" s="91"/>
      <c r="H340" s="92"/>
    </row>
    <row r="341" spans="7:8" hidden="1" x14ac:dyDescent="0.25">
      <c r="G341" s="91"/>
      <c r="H341" s="92">
        <f>+H289*50%</f>
        <v>1593282.15</v>
      </c>
    </row>
    <row r="342" spans="7:8" hidden="1" x14ac:dyDescent="0.25">
      <c r="G342" s="91"/>
      <c r="H342" s="92"/>
    </row>
    <row r="343" spans="7:8" hidden="1" x14ac:dyDescent="0.25">
      <c r="G343" s="91"/>
      <c r="H343" s="92"/>
    </row>
    <row r="344" spans="7:8" hidden="1" x14ac:dyDescent="0.25">
      <c r="G344" s="91"/>
      <c r="H344" s="92"/>
    </row>
    <row r="345" spans="7:8" hidden="1" x14ac:dyDescent="0.25">
      <c r="G345" s="91"/>
      <c r="H345" s="92"/>
    </row>
    <row r="346" spans="7:8" hidden="1" x14ac:dyDescent="0.25">
      <c r="G346" s="91"/>
      <c r="H346" s="92"/>
    </row>
    <row r="347" spans="7:8" hidden="1" x14ac:dyDescent="0.25">
      <c r="G347" s="91"/>
      <c r="H347" s="92"/>
    </row>
    <row r="348" spans="7:8" hidden="1" x14ac:dyDescent="0.25">
      <c r="G348" s="91"/>
      <c r="H348" s="92"/>
    </row>
    <row r="349" spans="7:8" hidden="1" x14ac:dyDescent="0.25">
      <c r="G349" s="91"/>
      <c r="H349" s="92"/>
    </row>
    <row r="350" spans="7:8" hidden="1" x14ac:dyDescent="0.25">
      <c r="G350" s="91"/>
      <c r="H350" s="92"/>
    </row>
    <row r="351" spans="7:8" hidden="1" x14ac:dyDescent="0.25">
      <c r="G351" s="91"/>
      <c r="H351" s="92"/>
    </row>
    <row r="352" spans="7:8" hidden="1" x14ac:dyDescent="0.25">
      <c r="G352" s="91"/>
      <c r="H352" s="92"/>
    </row>
    <row r="353" spans="7:8" hidden="1" x14ac:dyDescent="0.25">
      <c r="G353" s="91"/>
      <c r="H353" s="92"/>
    </row>
    <row r="354" spans="7:8" hidden="1" x14ac:dyDescent="0.25">
      <c r="G354" s="91"/>
      <c r="H354" s="92"/>
    </row>
    <row r="355" spans="7:8" hidden="1" x14ac:dyDescent="0.25">
      <c r="G355" s="91"/>
      <c r="H355" s="92"/>
    </row>
    <row r="356" spans="7:8" hidden="1" x14ac:dyDescent="0.25">
      <c r="G356" s="91"/>
      <c r="H356" s="92"/>
    </row>
    <row r="357" spans="7:8" hidden="1" x14ac:dyDescent="0.25">
      <c r="G357" s="91"/>
      <c r="H357" s="92"/>
    </row>
    <row r="358" spans="7:8" hidden="1" x14ac:dyDescent="0.25">
      <c r="G358" s="91"/>
      <c r="H358" s="92"/>
    </row>
    <row r="359" spans="7:8" hidden="1" x14ac:dyDescent="0.25">
      <c r="G359" s="91"/>
      <c r="H359" s="92"/>
    </row>
    <row r="360" spans="7:8" hidden="1" x14ac:dyDescent="0.25">
      <c r="G360" s="91"/>
      <c r="H360" s="92"/>
    </row>
    <row r="361" spans="7:8" hidden="1" x14ac:dyDescent="0.25">
      <c r="G361" s="91"/>
      <c r="H361" s="92"/>
    </row>
    <row r="362" spans="7:8" hidden="1" x14ac:dyDescent="0.25">
      <c r="G362" s="91"/>
      <c r="H362" s="92"/>
    </row>
    <row r="363" spans="7:8" hidden="1" x14ac:dyDescent="0.25">
      <c r="G363" s="91"/>
      <c r="H363" s="92"/>
    </row>
    <row r="364" spans="7:8" x14ac:dyDescent="0.25">
      <c r="G364" s="91"/>
      <c r="H364" s="92"/>
    </row>
    <row r="365" spans="7:8" x14ac:dyDescent="0.25">
      <c r="G365" s="91"/>
      <c r="H365" s="92"/>
    </row>
    <row r="366" spans="7:8" x14ac:dyDescent="0.25">
      <c r="G366" s="91"/>
      <c r="H366" s="92"/>
    </row>
    <row r="367" spans="7:8" x14ac:dyDescent="0.25">
      <c r="G367" s="91"/>
      <c r="H367" s="92"/>
    </row>
    <row r="368" spans="7:8" x14ac:dyDescent="0.25">
      <c r="G368" s="91"/>
      <c r="H368" s="92"/>
    </row>
    <row r="369" spans="7:8" x14ac:dyDescent="0.25">
      <c r="G369" s="91"/>
      <c r="H369" s="92"/>
    </row>
    <row r="370" spans="7:8" x14ac:dyDescent="0.25">
      <c r="G370" s="91"/>
      <c r="H370" s="92"/>
    </row>
    <row r="371" spans="7:8" x14ac:dyDescent="0.25">
      <c r="G371" s="91"/>
      <c r="H371" s="92"/>
    </row>
    <row r="372" spans="7:8" x14ac:dyDescent="0.25">
      <c r="G372" s="91"/>
      <c r="H372" s="92"/>
    </row>
    <row r="373" spans="7:8" x14ac:dyDescent="0.25">
      <c r="G373" s="91"/>
      <c r="H373" s="92"/>
    </row>
    <row r="374" spans="7:8" x14ac:dyDescent="0.25">
      <c r="G374" s="91"/>
      <c r="H374" s="92"/>
    </row>
  </sheetData>
  <protectedRanges>
    <protectedRange sqref="D2:E3" name="Rango1"/>
    <protectedRange sqref="E6:G168" name="Rango2"/>
    <protectedRange sqref="E170:G266" name="Rango3"/>
    <protectedRange sqref="E268:G270" name="Rango4"/>
    <protectedRange sqref="E272:G279" name="Rango5"/>
    <protectedRange sqref="E281:G316" name="Rango6"/>
    <protectedRange sqref="I168:J316 I6:J166" name="Rango7"/>
  </protectedRanges>
  <autoFilter ref="C5:H317" xr:uid="{00000000-0001-0000-0100-000000000000}">
    <filterColumn colId="5">
      <filters>
        <filter val="#¡VALOR!"/>
        <filter val="1 000 000,00"/>
        <filter val="1 100 000,00"/>
        <filter val="1 200 000,00"/>
        <filter val="1 245 200,00"/>
        <filter val="1 250 000,00"/>
        <filter val="1 300 000,00"/>
        <filter val="1 500 000,00"/>
        <filter val="1 700 000,00"/>
        <filter val="1 950 000,00"/>
        <filter val="10 000 000,00"/>
        <filter val="10 100 000,00"/>
        <filter val="10 375 000,00"/>
        <filter val="10 500 000,00"/>
        <filter val="11 000 000,00"/>
        <filter val="116 422 012,00"/>
        <filter val="120 000,00"/>
        <filter val="139 011 991,00"/>
        <filter val="15 000 000,00"/>
        <filter val="150 000,00"/>
        <filter val="154 082 627,00"/>
        <filter val="181 900 000,00"/>
        <filter val="2 000 000,00"/>
        <filter val="2 260 000,00"/>
        <filter val="2 300 000,00"/>
        <filter val="20 500 000,00"/>
        <filter val="200 000,00"/>
        <filter val="22 000 000,00"/>
        <filter val="225 000,00"/>
        <filter val="237 700 000,00"/>
        <filter val="24 986 372,00"/>
        <filter val="241 636 162,00"/>
        <filter val="26 152 403,00"/>
        <filter val="276 315,70"/>
        <filter val="3 186 564,30"/>
        <filter val="3 700 000,00"/>
        <filter val="3 830 000,00"/>
        <filter val="30 540 000,00"/>
        <filter val="350 000,00"/>
        <filter val="359 190,00"/>
        <filter val="4 000 000,00"/>
        <filter val="4 164 396,00"/>
        <filter val="4 936 564,30"/>
        <filter val="436 579 127,70"/>
        <filter val="450 000,00"/>
        <filter val="46 842 800,00"/>
        <filter val="49 972 744,00"/>
        <filter val="5 000 000,00"/>
        <filter val="514 815 740,00"/>
        <filter val="52 500 000,00"/>
        <filter val="6 800 000,00"/>
        <filter val="600 000,00"/>
        <filter val="63 800 000,00"/>
        <filter val="716 960,00"/>
        <filter val="8 328 791,00"/>
        <filter val="824 500,00"/>
        <filter val="83 988 176,00"/>
        <filter val="9 800 000,00"/>
        <filter val="90 284 091,00"/>
        <filter val="965 000,00"/>
        <filter val="996 099 952,00"/>
      </filters>
    </filterColumn>
  </autoFilter>
  <mergeCells count="5">
    <mergeCell ref="C317:D317"/>
    <mergeCell ref="D329:F329"/>
    <mergeCell ref="D2:E2"/>
    <mergeCell ref="D3:E3"/>
    <mergeCell ref="C4:I4"/>
  </mergeCells>
  <pageMargins left="0.31496062992125984" right="0.15748031496062992" top="0.27559055118110237" bottom="0.19685039370078741" header="0.31496062992125984" footer="0.15748031496062992"/>
  <pageSetup scale="40" fitToHeight="0" orientation="landscape" r:id="rId1"/>
  <rowBreaks count="1" manualBreakCount="1">
    <brk id="96" min="2"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19F5F-38C1-4625-A71B-3EAC19A1D86D}">
  <sheetPr filterMode="1">
    <tabColor theme="8" tint="-0.249977111117893"/>
    <pageSetUpPr fitToPage="1"/>
  </sheetPr>
  <dimension ref="A2:CH371"/>
  <sheetViews>
    <sheetView showGridLines="0" topLeftCell="C1" zoomScale="88" zoomScaleNormal="88" workbookViewId="0">
      <pane xSplit="2" ySplit="5" topLeftCell="H282" activePane="bottomRight" state="frozen"/>
      <selection pane="topRight" activeCell="E1" sqref="E1"/>
      <selection pane="bottomLeft" activeCell="C6" sqref="C6"/>
      <selection pane="bottomRight" activeCell="C321" sqref="C321"/>
    </sheetView>
  </sheetViews>
  <sheetFormatPr baseColWidth="10" defaultColWidth="11.44140625" defaultRowHeight="13.2" outlineLevelRow="1" x14ac:dyDescent="0.25"/>
  <cols>
    <col min="1" max="1" width="10.88671875" style="1" hidden="1" customWidth="1"/>
    <col min="2" max="2" width="9.44140625" style="2" hidden="1" customWidth="1"/>
    <col min="3" max="3" width="17" style="90" customWidth="1"/>
    <col min="4" max="4" width="45" style="123" customWidth="1"/>
    <col min="5" max="6" width="24.88671875" style="123" customWidth="1"/>
    <col min="7" max="7" width="25" style="116" customWidth="1"/>
    <col min="8" max="8" width="25" style="125" customWidth="1"/>
    <col min="9" max="9" width="52.6640625" style="126" customWidth="1"/>
    <col min="10" max="10" width="37.5546875" style="126" customWidth="1"/>
    <col min="11" max="11" width="30.33203125" style="7" hidden="1" customWidth="1"/>
    <col min="12" max="12" width="28.33203125" style="7" hidden="1" customWidth="1"/>
    <col min="13" max="13" width="35.33203125" style="123" hidden="1" customWidth="1"/>
    <col min="14" max="14" width="30.33203125" style="8" hidden="1" customWidth="1"/>
    <col min="15" max="86" width="11.44140625" style="8"/>
    <col min="87" max="240" width="11.44140625" style="123"/>
    <col min="241" max="241" width="12.33203125" style="123" customWidth="1"/>
    <col min="242" max="242" width="43.5546875" style="123" customWidth="1"/>
    <col min="243" max="244" width="16.6640625" style="123" customWidth="1"/>
    <col min="245" max="245" width="17.5546875" style="123" customWidth="1"/>
    <col min="246" max="246" width="15.6640625" style="123" customWidth="1"/>
    <col min="247" max="247" width="17.5546875" style="123" customWidth="1"/>
    <col min="248" max="248" width="25.5546875" style="123" customWidth="1"/>
    <col min="249" max="249" width="16.88671875" style="123" customWidth="1"/>
    <col min="250" max="250" width="14.109375" style="123" customWidth="1"/>
    <col min="251" max="251" width="16.33203125" style="123" customWidth="1"/>
    <col min="252" max="252" width="15.5546875" style="123" customWidth="1"/>
    <col min="253" max="496" width="11.44140625" style="123"/>
    <col min="497" max="497" width="12.33203125" style="123" customWidth="1"/>
    <col min="498" max="498" width="43.5546875" style="123" customWidth="1"/>
    <col min="499" max="500" width="16.6640625" style="123" customWidth="1"/>
    <col min="501" max="501" width="17.5546875" style="123" customWidth="1"/>
    <col min="502" max="502" width="15.6640625" style="123" customWidth="1"/>
    <col min="503" max="503" width="17.5546875" style="123" customWidth="1"/>
    <col min="504" max="504" width="25.5546875" style="123" customWidth="1"/>
    <col min="505" max="505" width="16.88671875" style="123" customWidth="1"/>
    <col min="506" max="506" width="14.109375" style="123" customWidth="1"/>
    <col min="507" max="507" width="16.33203125" style="123" customWidth="1"/>
    <col min="508" max="508" width="15.5546875" style="123" customWidth="1"/>
    <col min="509" max="752" width="11.44140625" style="123"/>
    <col min="753" max="753" width="12.33203125" style="123" customWidth="1"/>
    <col min="754" max="754" width="43.5546875" style="123" customWidth="1"/>
    <col min="755" max="756" width="16.6640625" style="123" customWidth="1"/>
    <col min="757" max="757" width="17.5546875" style="123" customWidth="1"/>
    <col min="758" max="758" width="15.6640625" style="123" customWidth="1"/>
    <col min="759" max="759" width="17.5546875" style="123" customWidth="1"/>
    <col min="760" max="760" width="25.5546875" style="123" customWidth="1"/>
    <col min="761" max="761" width="16.88671875" style="123" customWidth="1"/>
    <col min="762" max="762" width="14.109375" style="123" customWidth="1"/>
    <col min="763" max="763" width="16.33203125" style="123" customWidth="1"/>
    <col min="764" max="764" width="15.5546875" style="123" customWidth="1"/>
    <col min="765" max="1008" width="11.44140625" style="123"/>
    <col min="1009" max="1009" width="12.33203125" style="123" customWidth="1"/>
    <col min="1010" max="1010" width="43.5546875" style="123" customWidth="1"/>
    <col min="1011" max="1012" width="16.6640625" style="123" customWidth="1"/>
    <col min="1013" max="1013" width="17.5546875" style="123" customWidth="1"/>
    <col min="1014" max="1014" width="15.6640625" style="123" customWidth="1"/>
    <col min="1015" max="1015" width="17.5546875" style="123" customWidth="1"/>
    <col min="1016" max="1016" width="25.5546875" style="123" customWidth="1"/>
    <col min="1017" max="1017" width="16.88671875" style="123" customWidth="1"/>
    <col min="1018" max="1018" width="14.109375" style="123" customWidth="1"/>
    <col min="1019" max="1019" width="16.33203125" style="123" customWidth="1"/>
    <col min="1020" max="1020" width="15.5546875" style="123" customWidth="1"/>
    <col min="1021" max="1264" width="11.44140625" style="123"/>
    <col min="1265" max="1265" width="12.33203125" style="123" customWidth="1"/>
    <col min="1266" max="1266" width="43.5546875" style="123" customWidth="1"/>
    <col min="1267" max="1268" width="16.6640625" style="123" customWidth="1"/>
    <col min="1269" max="1269" width="17.5546875" style="123" customWidth="1"/>
    <col min="1270" max="1270" width="15.6640625" style="123" customWidth="1"/>
    <col min="1271" max="1271" width="17.5546875" style="123" customWidth="1"/>
    <col min="1272" max="1272" width="25.5546875" style="123" customWidth="1"/>
    <col min="1273" max="1273" width="16.88671875" style="123" customWidth="1"/>
    <col min="1274" max="1274" width="14.109375" style="123" customWidth="1"/>
    <col min="1275" max="1275" width="16.33203125" style="123" customWidth="1"/>
    <col min="1276" max="1276" width="15.5546875" style="123" customWidth="1"/>
    <col min="1277" max="1520" width="11.44140625" style="123"/>
    <col min="1521" max="1521" width="12.33203125" style="123" customWidth="1"/>
    <col min="1522" max="1522" width="43.5546875" style="123" customWidth="1"/>
    <col min="1523" max="1524" width="16.6640625" style="123" customWidth="1"/>
    <col min="1525" max="1525" width="17.5546875" style="123" customWidth="1"/>
    <col min="1526" max="1526" width="15.6640625" style="123" customWidth="1"/>
    <col min="1527" max="1527" width="17.5546875" style="123" customWidth="1"/>
    <col min="1528" max="1528" width="25.5546875" style="123" customWidth="1"/>
    <col min="1529" max="1529" width="16.88671875" style="123" customWidth="1"/>
    <col min="1530" max="1530" width="14.109375" style="123" customWidth="1"/>
    <col min="1531" max="1531" width="16.33203125" style="123" customWidth="1"/>
    <col min="1532" max="1532" width="15.5546875" style="123" customWidth="1"/>
    <col min="1533" max="1776" width="11.44140625" style="123"/>
    <col min="1777" max="1777" width="12.33203125" style="123" customWidth="1"/>
    <col min="1778" max="1778" width="43.5546875" style="123" customWidth="1"/>
    <col min="1779" max="1780" width="16.6640625" style="123" customWidth="1"/>
    <col min="1781" max="1781" width="17.5546875" style="123" customWidth="1"/>
    <col min="1782" max="1782" width="15.6640625" style="123" customWidth="1"/>
    <col min="1783" max="1783" width="17.5546875" style="123" customWidth="1"/>
    <col min="1784" max="1784" width="25.5546875" style="123" customWidth="1"/>
    <col min="1785" max="1785" width="16.88671875" style="123" customWidth="1"/>
    <col min="1786" max="1786" width="14.109375" style="123" customWidth="1"/>
    <col min="1787" max="1787" width="16.33203125" style="123" customWidth="1"/>
    <col min="1788" max="1788" width="15.5546875" style="123" customWidth="1"/>
    <col min="1789" max="2032" width="11.44140625" style="123"/>
    <col min="2033" max="2033" width="12.33203125" style="123" customWidth="1"/>
    <col min="2034" max="2034" width="43.5546875" style="123" customWidth="1"/>
    <col min="2035" max="2036" width="16.6640625" style="123" customWidth="1"/>
    <col min="2037" max="2037" width="17.5546875" style="123" customWidth="1"/>
    <col min="2038" max="2038" width="15.6640625" style="123" customWidth="1"/>
    <col min="2039" max="2039" width="17.5546875" style="123" customWidth="1"/>
    <col min="2040" max="2040" width="25.5546875" style="123" customWidth="1"/>
    <col min="2041" max="2041" width="16.88671875" style="123" customWidth="1"/>
    <col min="2042" max="2042" width="14.109375" style="123" customWidth="1"/>
    <col min="2043" max="2043" width="16.33203125" style="123" customWidth="1"/>
    <col min="2044" max="2044" width="15.5546875" style="123" customWidth="1"/>
    <col min="2045" max="2288" width="11.44140625" style="123"/>
    <col min="2289" max="2289" width="12.33203125" style="123" customWidth="1"/>
    <col min="2290" max="2290" width="43.5546875" style="123" customWidth="1"/>
    <col min="2291" max="2292" width="16.6640625" style="123" customWidth="1"/>
    <col min="2293" max="2293" width="17.5546875" style="123" customWidth="1"/>
    <col min="2294" max="2294" width="15.6640625" style="123" customWidth="1"/>
    <col min="2295" max="2295" width="17.5546875" style="123" customWidth="1"/>
    <col min="2296" max="2296" width="25.5546875" style="123" customWidth="1"/>
    <col min="2297" max="2297" width="16.88671875" style="123" customWidth="1"/>
    <col min="2298" max="2298" width="14.109375" style="123" customWidth="1"/>
    <col min="2299" max="2299" width="16.33203125" style="123" customWidth="1"/>
    <col min="2300" max="2300" width="15.5546875" style="123" customWidth="1"/>
    <col min="2301" max="2544" width="11.44140625" style="123"/>
    <col min="2545" max="2545" width="12.33203125" style="123" customWidth="1"/>
    <col min="2546" max="2546" width="43.5546875" style="123" customWidth="1"/>
    <col min="2547" max="2548" width="16.6640625" style="123" customWidth="1"/>
    <col min="2549" max="2549" width="17.5546875" style="123" customWidth="1"/>
    <col min="2550" max="2550" width="15.6640625" style="123" customWidth="1"/>
    <col min="2551" max="2551" width="17.5546875" style="123" customWidth="1"/>
    <col min="2552" max="2552" width="25.5546875" style="123" customWidth="1"/>
    <col min="2553" max="2553" width="16.88671875" style="123" customWidth="1"/>
    <col min="2554" max="2554" width="14.109375" style="123" customWidth="1"/>
    <col min="2555" max="2555" width="16.33203125" style="123" customWidth="1"/>
    <col min="2556" max="2556" width="15.5546875" style="123" customWidth="1"/>
    <col min="2557" max="2800" width="11.44140625" style="123"/>
    <col min="2801" max="2801" width="12.33203125" style="123" customWidth="1"/>
    <col min="2802" max="2802" width="43.5546875" style="123" customWidth="1"/>
    <col min="2803" max="2804" width="16.6640625" style="123" customWidth="1"/>
    <col min="2805" max="2805" width="17.5546875" style="123" customWidth="1"/>
    <col min="2806" max="2806" width="15.6640625" style="123" customWidth="1"/>
    <col min="2807" max="2807" width="17.5546875" style="123" customWidth="1"/>
    <col min="2808" max="2808" width="25.5546875" style="123" customWidth="1"/>
    <col min="2809" max="2809" width="16.88671875" style="123" customWidth="1"/>
    <col min="2810" max="2810" width="14.109375" style="123" customWidth="1"/>
    <col min="2811" max="2811" width="16.33203125" style="123" customWidth="1"/>
    <col min="2812" max="2812" width="15.5546875" style="123" customWidth="1"/>
    <col min="2813" max="3056" width="11.44140625" style="123"/>
    <col min="3057" max="3057" width="12.33203125" style="123" customWidth="1"/>
    <col min="3058" max="3058" width="43.5546875" style="123" customWidth="1"/>
    <col min="3059" max="3060" width="16.6640625" style="123" customWidth="1"/>
    <col min="3061" max="3061" width="17.5546875" style="123" customWidth="1"/>
    <col min="3062" max="3062" width="15.6640625" style="123" customWidth="1"/>
    <col min="3063" max="3063" width="17.5546875" style="123" customWidth="1"/>
    <col min="3064" max="3064" width="25.5546875" style="123" customWidth="1"/>
    <col min="3065" max="3065" width="16.88671875" style="123" customWidth="1"/>
    <col min="3066" max="3066" width="14.109375" style="123" customWidth="1"/>
    <col min="3067" max="3067" width="16.33203125" style="123" customWidth="1"/>
    <col min="3068" max="3068" width="15.5546875" style="123" customWidth="1"/>
    <col min="3069" max="3312" width="11.44140625" style="123"/>
    <col min="3313" max="3313" width="12.33203125" style="123" customWidth="1"/>
    <col min="3314" max="3314" width="43.5546875" style="123" customWidth="1"/>
    <col min="3315" max="3316" width="16.6640625" style="123" customWidth="1"/>
    <col min="3317" max="3317" width="17.5546875" style="123" customWidth="1"/>
    <col min="3318" max="3318" width="15.6640625" style="123" customWidth="1"/>
    <col min="3319" max="3319" width="17.5546875" style="123" customWidth="1"/>
    <col min="3320" max="3320" width="25.5546875" style="123" customWidth="1"/>
    <col min="3321" max="3321" width="16.88671875" style="123" customWidth="1"/>
    <col min="3322" max="3322" width="14.109375" style="123" customWidth="1"/>
    <col min="3323" max="3323" width="16.33203125" style="123" customWidth="1"/>
    <col min="3324" max="3324" width="15.5546875" style="123" customWidth="1"/>
    <col min="3325" max="3568" width="11.44140625" style="123"/>
    <col min="3569" max="3569" width="12.33203125" style="123" customWidth="1"/>
    <col min="3570" max="3570" width="43.5546875" style="123" customWidth="1"/>
    <col min="3571" max="3572" width="16.6640625" style="123" customWidth="1"/>
    <col min="3573" max="3573" width="17.5546875" style="123" customWidth="1"/>
    <col min="3574" max="3574" width="15.6640625" style="123" customWidth="1"/>
    <col min="3575" max="3575" width="17.5546875" style="123" customWidth="1"/>
    <col min="3576" max="3576" width="25.5546875" style="123" customWidth="1"/>
    <col min="3577" max="3577" width="16.88671875" style="123" customWidth="1"/>
    <col min="3578" max="3578" width="14.109375" style="123" customWidth="1"/>
    <col min="3579" max="3579" width="16.33203125" style="123" customWidth="1"/>
    <col min="3580" max="3580" width="15.5546875" style="123" customWidth="1"/>
    <col min="3581" max="3824" width="11.44140625" style="123"/>
    <col min="3825" max="3825" width="12.33203125" style="123" customWidth="1"/>
    <col min="3826" max="3826" width="43.5546875" style="123" customWidth="1"/>
    <col min="3827" max="3828" width="16.6640625" style="123" customWidth="1"/>
    <col min="3829" max="3829" width="17.5546875" style="123" customWidth="1"/>
    <col min="3830" max="3830" width="15.6640625" style="123" customWidth="1"/>
    <col min="3831" max="3831" width="17.5546875" style="123" customWidth="1"/>
    <col min="3832" max="3832" width="25.5546875" style="123" customWidth="1"/>
    <col min="3833" max="3833" width="16.88671875" style="123" customWidth="1"/>
    <col min="3834" max="3834" width="14.109375" style="123" customWidth="1"/>
    <col min="3835" max="3835" width="16.33203125" style="123" customWidth="1"/>
    <col min="3836" max="3836" width="15.5546875" style="123" customWidth="1"/>
    <col min="3837" max="4080" width="11.44140625" style="123"/>
    <col min="4081" max="4081" width="12.33203125" style="123" customWidth="1"/>
    <col min="4082" max="4082" width="43.5546875" style="123" customWidth="1"/>
    <col min="4083" max="4084" width="16.6640625" style="123" customWidth="1"/>
    <col min="4085" max="4085" width="17.5546875" style="123" customWidth="1"/>
    <col min="4086" max="4086" width="15.6640625" style="123" customWidth="1"/>
    <col min="4087" max="4087" width="17.5546875" style="123" customWidth="1"/>
    <col min="4088" max="4088" width="25.5546875" style="123" customWidth="1"/>
    <col min="4089" max="4089" width="16.88671875" style="123" customWidth="1"/>
    <col min="4090" max="4090" width="14.109375" style="123" customWidth="1"/>
    <col min="4091" max="4091" width="16.33203125" style="123" customWidth="1"/>
    <col min="4092" max="4092" width="15.5546875" style="123" customWidth="1"/>
    <col min="4093" max="4336" width="11.44140625" style="123"/>
    <col min="4337" max="4337" width="12.33203125" style="123" customWidth="1"/>
    <col min="4338" max="4338" width="43.5546875" style="123" customWidth="1"/>
    <col min="4339" max="4340" width="16.6640625" style="123" customWidth="1"/>
    <col min="4341" max="4341" width="17.5546875" style="123" customWidth="1"/>
    <col min="4342" max="4342" width="15.6640625" style="123" customWidth="1"/>
    <col min="4343" max="4343" width="17.5546875" style="123" customWidth="1"/>
    <col min="4344" max="4344" width="25.5546875" style="123" customWidth="1"/>
    <col min="4345" max="4345" width="16.88671875" style="123" customWidth="1"/>
    <col min="4346" max="4346" width="14.109375" style="123" customWidth="1"/>
    <col min="4347" max="4347" width="16.33203125" style="123" customWidth="1"/>
    <col min="4348" max="4348" width="15.5546875" style="123" customWidth="1"/>
    <col min="4349" max="4592" width="11.44140625" style="123"/>
    <col min="4593" max="4593" width="12.33203125" style="123" customWidth="1"/>
    <col min="4594" max="4594" width="43.5546875" style="123" customWidth="1"/>
    <col min="4595" max="4596" width="16.6640625" style="123" customWidth="1"/>
    <col min="4597" max="4597" width="17.5546875" style="123" customWidth="1"/>
    <col min="4598" max="4598" width="15.6640625" style="123" customWidth="1"/>
    <col min="4599" max="4599" width="17.5546875" style="123" customWidth="1"/>
    <col min="4600" max="4600" width="25.5546875" style="123" customWidth="1"/>
    <col min="4601" max="4601" width="16.88671875" style="123" customWidth="1"/>
    <col min="4602" max="4602" width="14.109375" style="123" customWidth="1"/>
    <col min="4603" max="4603" width="16.33203125" style="123" customWidth="1"/>
    <col min="4604" max="4604" width="15.5546875" style="123" customWidth="1"/>
    <col min="4605" max="4848" width="11.44140625" style="123"/>
    <col min="4849" max="4849" width="12.33203125" style="123" customWidth="1"/>
    <col min="4850" max="4850" width="43.5546875" style="123" customWidth="1"/>
    <col min="4851" max="4852" width="16.6640625" style="123" customWidth="1"/>
    <col min="4853" max="4853" width="17.5546875" style="123" customWidth="1"/>
    <col min="4854" max="4854" width="15.6640625" style="123" customWidth="1"/>
    <col min="4855" max="4855" width="17.5546875" style="123" customWidth="1"/>
    <col min="4856" max="4856" width="25.5546875" style="123" customWidth="1"/>
    <col min="4857" max="4857" width="16.88671875" style="123" customWidth="1"/>
    <col min="4858" max="4858" width="14.109375" style="123" customWidth="1"/>
    <col min="4859" max="4859" width="16.33203125" style="123" customWidth="1"/>
    <col min="4860" max="4860" width="15.5546875" style="123" customWidth="1"/>
    <col min="4861" max="5104" width="11.44140625" style="123"/>
    <col min="5105" max="5105" width="12.33203125" style="123" customWidth="1"/>
    <col min="5106" max="5106" width="43.5546875" style="123" customWidth="1"/>
    <col min="5107" max="5108" width="16.6640625" style="123" customWidth="1"/>
    <col min="5109" max="5109" width="17.5546875" style="123" customWidth="1"/>
    <col min="5110" max="5110" width="15.6640625" style="123" customWidth="1"/>
    <col min="5111" max="5111" width="17.5546875" style="123" customWidth="1"/>
    <col min="5112" max="5112" width="25.5546875" style="123" customWidth="1"/>
    <col min="5113" max="5113" width="16.88671875" style="123" customWidth="1"/>
    <col min="5114" max="5114" width="14.109375" style="123" customWidth="1"/>
    <col min="5115" max="5115" width="16.33203125" style="123" customWidth="1"/>
    <col min="5116" max="5116" width="15.5546875" style="123" customWidth="1"/>
    <col min="5117" max="5360" width="11.44140625" style="123"/>
    <col min="5361" max="5361" width="12.33203125" style="123" customWidth="1"/>
    <col min="5362" max="5362" width="43.5546875" style="123" customWidth="1"/>
    <col min="5363" max="5364" width="16.6640625" style="123" customWidth="1"/>
    <col min="5365" max="5365" width="17.5546875" style="123" customWidth="1"/>
    <col min="5366" max="5366" width="15.6640625" style="123" customWidth="1"/>
    <col min="5367" max="5367" width="17.5546875" style="123" customWidth="1"/>
    <col min="5368" max="5368" width="25.5546875" style="123" customWidth="1"/>
    <col min="5369" max="5369" width="16.88671875" style="123" customWidth="1"/>
    <col min="5370" max="5370" width="14.109375" style="123" customWidth="1"/>
    <col min="5371" max="5371" width="16.33203125" style="123" customWidth="1"/>
    <col min="5372" max="5372" width="15.5546875" style="123" customWidth="1"/>
    <col min="5373" max="5616" width="11.44140625" style="123"/>
    <col min="5617" max="5617" width="12.33203125" style="123" customWidth="1"/>
    <col min="5618" max="5618" width="43.5546875" style="123" customWidth="1"/>
    <col min="5619" max="5620" width="16.6640625" style="123" customWidth="1"/>
    <col min="5621" max="5621" width="17.5546875" style="123" customWidth="1"/>
    <col min="5622" max="5622" width="15.6640625" style="123" customWidth="1"/>
    <col min="5623" max="5623" width="17.5546875" style="123" customWidth="1"/>
    <col min="5624" max="5624" width="25.5546875" style="123" customWidth="1"/>
    <col min="5625" max="5625" width="16.88671875" style="123" customWidth="1"/>
    <col min="5626" max="5626" width="14.109375" style="123" customWidth="1"/>
    <col min="5627" max="5627" width="16.33203125" style="123" customWidth="1"/>
    <col min="5628" max="5628" width="15.5546875" style="123" customWidth="1"/>
    <col min="5629" max="5872" width="11.44140625" style="123"/>
    <col min="5873" max="5873" width="12.33203125" style="123" customWidth="1"/>
    <col min="5874" max="5874" width="43.5546875" style="123" customWidth="1"/>
    <col min="5875" max="5876" width="16.6640625" style="123" customWidth="1"/>
    <col min="5877" max="5877" width="17.5546875" style="123" customWidth="1"/>
    <col min="5878" max="5878" width="15.6640625" style="123" customWidth="1"/>
    <col min="5879" max="5879" width="17.5546875" style="123" customWidth="1"/>
    <col min="5880" max="5880" width="25.5546875" style="123" customWidth="1"/>
    <col min="5881" max="5881" width="16.88671875" style="123" customWidth="1"/>
    <col min="5882" max="5882" width="14.109375" style="123" customWidth="1"/>
    <col min="5883" max="5883" width="16.33203125" style="123" customWidth="1"/>
    <col min="5884" max="5884" width="15.5546875" style="123" customWidth="1"/>
    <col min="5885" max="6128" width="11.44140625" style="123"/>
    <col min="6129" max="6129" width="12.33203125" style="123" customWidth="1"/>
    <col min="6130" max="6130" width="43.5546875" style="123" customWidth="1"/>
    <col min="6131" max="6132" width="16.6640625" style="123" customWidth="1"/>
    <col min="6133" max="6133" width="17.5546875" style="123" customWidth="1"/>
    <col min="6134" max="6134" width="15.6640625" style="123" customWidth="1"/>
    <col min="6135" max="6135" width="17.5546875" style="123" customWidth="1"/>
    <col min="6136" max="6136" width="25.5546875" style="123" customWidth="1"/>
    <col min="6137" max="6137" width="16.88671875" style="123" customWidth="1"/>
    <col min="6138" max="6138" width="14.109375" style="123" customWidth="1"/>
    <col min="6139" max="6139" width="16.33203125" style="123" customWidth="1"/>
    <col min="6140" max="6140" width="15.5546875" style="123" customWidth="1"/>
    <col min="6141" max="6384" width="11.44140625" style="123"/>
    <col min="6385" max="6385" width="12.33203125" style="123" customWidth="1"/>
    <col min="6386" max="6386" width="43.5546875" style="123" customWidth="1"/>
    <col min="6387" max="6388" width="16.6640625" style="123" customWidth="1"/>
    <col min="6389" max="6389" width="17.5546875" style="123" customWidth="1"/>
    <col min="6390" max="6390" width="15.6640625" style="123" customWidth="1"/>
    <col min="6391" max="6391" width="17.5546875" style="123" customWidth="1"/>
    <col min="6392" max="6392" width="25.5546875" style="123" customWidth="1"/>
    <col min="6393" max="6393" width="16.88671875" style="123" customWidth="1"/>
    <col min="6394" max="6394" width="14.109375" style="123" customWidth="1"/>
    <col min="6395" max="6395" width="16.33203125" style="123" customWidth="1"/>
    <col min="6396" max="6396" width="15.5546875" style="123" customWidth="1"/>
    <col min="6397" max="6640" width="11.44140625" style="123"/>
    <col min="6641" max="6641" width="12.33203125" style="123" customWidth="1"/>
    <col min="6642" max="6642" width="43.5546875" style="123" customWidth="1"/>
    <col min="6643" max="6644" width="16.6640625" style="123" customWidth="1"/>
    <col min="6645" max="6645" width="17.5546875" style="123" customWidth="1"/>
    <col min="6646" max="6646" width="15.6640625" style="123" customWidth="1"/>
    <col min="6647" max="6647" width="17.5546875" style="123" customWidth="1"/>
    <col min="6648" max="6648" width="25.5546875" style="123" customWidth="1"/>
    <col min="6649" max="6649" width="16.88671875" style="123" customWidth="1"/>
    <col min="6650" max="6650" width="14.109375" style="123" customWidth="1"/>
    <col min="6651" max="6651" width="16.33203125" style="123" customWidth="1"/>
    <col min="6652" max="6652" width="15.5546875" style="123" customWidth="1"/>
    <col min="6653" max="6896" width="11.44140625" style="123"/>
    <col min="6897" max="6897" width="12.33203125" style="123" customWidth="1"/>
    <col min="6898" max="6898" width="43.5546875" style="123" customWidth="1"/>
    <col min="6899" max="6900" width="16.6640625" style="123" customWidth="1"/>
    <col min="6901" max="6901" width="17.5546875" style="123" customWidth="1"/>
    <col min="6902" max="6902" width="15.6640625" style="123" customWidth="1"/>
    <col min="6903" max="6903" width="17.5546875" style="123" customWidth="1"/>
    <col min="6904" max="6904" width="25.5546875" style="123" customWidth="1"/>
    <col min="6905" max="6905" width="16.88671875" style="123" customWidth="1"/>
    <col min="6906" max="6906" width="14.109375" style="123" customWidth="1"/>
    <col min="6907" max="6907" width="16.33203125" style="123" customWidth="1"/>
    <col min="6908" max="6908" width="15.5546875" style="123" customWidth="1"/>
    <col min="6909" max="7152" width="11.44140625" style="123"/>
    <col min="7153" max="7153" width="12.33203125" style="123" customWidth="1"/>
    <col min="7154" max="7154" width="43.5546875" style="123" customWidth="1"/>
    <col min="7155" max="7156" width="16.6640625" style="123" customWidth="1"/>
    <col min="7157" max="7157" width="17.5546875" style="123" customWidth="1"/>
    <col min="7158" max="7158" width="15.6640625" style="123" customWidth="1"/>
    <col min="7159" max="7159" width="17.5546875" style="123" customWidth="1"/>
    <col min="7160" max="7160" width="25.5546875" style="123" customWidth="1"/>
    <col min="7161" max="7161" width="16.88671875" style="123" customWidth="1"/>
    <col min="7162" max="7162" width="14.109375" style="123" customWidth="1"/>
    <col min="7163" max="7163" width="16.33203125" style="123" customWidth="1"/>
    <col min="7164" max="7164" width="15.5546875" style="123" customWidth="1"/>
    <col min="7165" max="7408" width="11.44140625" style="123"/>
    <col min="7409" max="7409" width="12.33203125" style="123" customWidth="1"/>
    <col min="7410" max="7410" width="43.5546875" style="123" customWidth="1"/>
    <col min="7411" max="7412" width="16.6640625" style="123" customWidth="1"/>
    <col min="7413" max="7413" width="17.5546875" style="123" customWidth="1"/>
    <col min="7414" max="7414" width="15.6640625" style="123" customWidth="1"/>
    <col min="7415" max="7415" width="17.5546875" style="123" customWidth="1"/>
    <col min="7416" max="7416" width="25.5546875" style="123" customWidth="1"/>
    <col min="7417" max="7417" width="16.88671875" style="123" customWidth="1"/>
    <col min="7418" max="7418" width="14.109375" style="123" customWidth="1"/>
    <col min="7419" max="7419" width="16.33203125" style="123" customWidth="1"/>
    <col min="7420" max="7420" width="15.5546875" style="123" customWidth="1"/>
    <col min="7421" max="7664" width="11.44140625" style="123"/>
    <col min="7665" max="7665" width="12.33203125" style="123" customWidth="1"/>
    <col min="7666" max="7666" width="43.5546875" style="123" customWidth="1"/>
    <col min="7667" max="7668" width="16.6640625" style="123" customWidth="1"/>
    <col min="7669" max="7669" width="17.5546875" style="123" customWidth="1"/>
    <col min="7670" max="7670" width="15.6640625" style="123" customWidth="1"/>
    <col min="7671" max="7671" width="17.5546875" style="123" customWidth="1"/>
    <col min="7672" max="7672" width="25.5546875" style="123" customWidth="1"/>
    <col min="7673" max="7673" width="16.88671875" style="123" customWidth="1"/>
    <col min="7674" max="7674" width="14.109375" style="123" customWidth="1"/>
    <col min="7675" max="7675" width="16.33203125" style="123" customWidth="1"/>
    <col min="7676" max="7676" width="15.5546875" style="123" customWidth="1"/>
    <col min="7677" max="7920" width="11.44140625" style="123"/>
    <col min="7921" max="7921" width="12.33203125" style="123" customWidth="1"/>
    <col min="7922" max="7922" width="43.5546875" style="123" customWidth="1"/>
    <col min="7923" max="7924" width="16.6640625" style="123" customWidth="1"/>
    <col min="7925" max="7925" width="17.5546875" style="123" customWidth="1"/>
    <col min="7926" max="7926" width="15.6640625" style="123" customWidth="1"/>
    <col min="7927" max="7927" width="17.5546875" style="123" customWidth="1"/>
    <col min="7928" max="7928" width="25.5546875" style="123" customWidth="1"/>
    <col min="7929" max="7929" width="16.88671875" style="123" customWidth="1"/>
    <col min="7930" max="7930" width="14.109375" style="123" customWidth="1"/>
    <col min="7931" max="7931" width="16.33203125" style="123" customWidth="1"/>
    <col min="7932" max="7932" width="15.5546875" style="123" customWidth="1"/>
    <col min="7933" max="8176" width="11.44140625" style="123"/>
    <col min="8177" max="8177" width="12.33203125" style="123" customWidth="1"/>
    <col min="8178" max="8178" width="43.5546875" style="123" customWidth="1"/>
    <col min="8179" max="8180" width="16.6640625" style="123" customWidth="1"/>
    <col min="8181" max="8181" width="17.5546875" style="123" customWidth="1"/>
    <col min="8182" max="8182" width="15.6640625" style="123" customWidth="1"/>
    <col min="8183" max="8183" width="17.5546875" style="123" customWidth="1"/>
    <col min="8184" max="8184" width="25.5546875" style="123" customWidth="1"/>
    <col min="8185" max="8185" width="16.88671875" style="123" customWidth="1"/>
    <col min="8186" max="8186" width="14.109375" style="123" customWidth="1"/>
    <col min="8187" max="8187" width="16.33203125" style="123" customWidth="1"/>
    <col min="8188" max="8188" width="15.5546875" style="123" customWidth="1"/>
    <col min="8189" max="8432" width="11.44140625" style="123"/>
    <col min="8433" max="8433" width="12.33203125" style="123" customWidth="1"/>
    <col min="8434" max="8434" width="43.5546875" style="123" customWidth="1"/>
    <col min="8435" max="8436" width="16.6640625" style="123" customWidth="1"/>
    <col min="8437" max="8437" width="17.5546875" style="123" customWidth="1"/>
    <col min="8438" max="8438" width="15.6640625" style="123" customWidth="1"/>
    <col min="8439" max="8439" width="17.5546875" style="123" customWidth="1"/>
    <col min="8440" max="8440" width="25.5546875" style="123" customWidth="1"/>
    <col min="8441" max="8441" width="16.88671875" style="123" customWidth="1"/>
    <col min="8442" max="8442" width="14.109375" style="123" customWidth="1"/>
    <col min="8443" max="8443" width="16.33203125" style="123" customWidth="1"/>
    <col min="8444" max="8444" width="15.5546875" style="123" customWidth="1"/>
    <col min="8445" max="8688" width="11.44140625" style="123"/>
    <col min="8689" max="8689" width="12.33203125" style="123" customWidth="1"/>
    <col min="8690" max="8690" width="43.5546875" style="123" customWidth="1"/>
    <col min="8691" max="8692" width="16.6640625" style="123" customWidth="1"/>
    <col min="8693" max="8693" width="17.5546875" style="123" customWidth="1"/>
    <col min="8694" max="8694" width="15.6640625" style="123" customWidth="1"/>
    <col min="8695" max="8695" width="17.5546875" style="123" customWidth="1"/>
    <col min="8696" max="8696" width="25.5546875" style="123" customWidth="1"/>
    <col min="8697" max="8697" width="16.88671875" style="123" customWidth="1"/>
    <col min="8698" max="8698" width="14.109375" style="123" customWidth="1"/>
    <col min="8699" max="8699" width="16.33203125" style="123" customWidth="1"/>
    <col min="8700" max="8700" width="15.5546875" style="123" customWidth="1"/>
    <col min="8701" max="8944" width="11.44140625" style="123"/>
    <col min="8945" max="8945" width="12.33203125" style="123" customWidth="1"/>
    <col min="8946" max="8946" width="43.5546875" style="123" customWidth="1"/>
    <col min="8947" max="8948" width="16.6640625" style="123" customWidth="1"/>
    <col min="8949" max="8949" width="17.5546875" style="123" customWidth="1"/>
    <col min="8950" max="8950" width="15.6640625" style="123" customWidth="1"/>
    <col min="8951" max="8951" width="17.5546875" style="123" customWidth="1"/>
    <col min="8952" max="8952" width="25.5546875" style="123" customWidth="1"/>
    <col min="8953" max="8953" width="16.88671875" style="123" customWidth="1"/>
    <col min="8954" max="8954" width="14.109375" style="123" customWidth="1"/>
    <col min="8955" max="8955" width="16.33203125" style="123" customWidth="1"/>
    <col min="8956" max="8956" width="15.5546875" style="123" customWidth="1"/>
    <col min="8957" max="9200" width="11.44140625" style="123"/>
    <col min="9201" max="9201" width="12.33203125" style="123" customWidth="1"/>
    <col min="9202" max="9202" width="43.5546875" style="123" customWidth="1"/>
    <col min="9203" max="9204" width="16.6640625" style="123" customWidth="1"/>
    <col min="9205" max="9205" width="17.5546875" style="123" customWidth="1"/>
    <col min="9206" max="9206" width="15.6640625" style="123" customWidth="1"/>
    <col min="9207" max="9207" width="17.5546875" style="123" customWidth="1"/>
    <col min="9208" max="9208" width="25.5546875" style="123" customWidth="1"/>
    <col min="9209" max="9209" width="16.88671875" style="123" customWidth="1"/>
    <col min="9210" max="9210" width="14.109375" style="123" customWidth="1"/>
    <col min="9211" max="9211" width="16.33203125" style="123" customWidth="1"/>
    <col min="9212" max="9212" width="15.5546875" style="123" customWidth="1"/>
    <col min="9213" max="9456" width="11.44140625" style="123"/>
    <col min="9457" max="9457" width="12.33203125" style="123" customWidth="1"/>
    <col min="9458" max="9458" width="43.5546875" style="123" customWidth="1"/>
    <col min="9459" max="9460" width="16.6640625" style="123" customWidth="1"/>
    <col min="9461" max="9461" width="17.5546875" style="123" customWidth="1"/>
    <col min="9462" max="9462" width="15.6640625" style="123" customWidth="1"/>
    <col min="9463" max="9463" width="17.5546875" style="123" customWidth="1"/>
    <col min="9464" max="9464" width="25.5546875" style="123" customWidth="1"/>
    <col min="9465" max="9465" width="16.88671875" style="123" customWidth="1"/>
    <col min="9466" max="9466" width="14.109375" style="123" customWidth="1"/>
    <col min="9467" max="9467" width="16.33203125" style="123" customWidth="1"/>
    <col min="9468" max="9468" width="15.5546875" style="123" customWidth="1"/>
    <col min="9469" max="9712" width="11.44140625" style="123"/>
    <col min="9713" max="9713" width="12.33203125" style="123" customWidth="1"/>
    <col min="9714" max="9714" width="43.5546875" style="123" customWidth="1"/>
    <col min="9715" max="9716" width="16.6640625" style="123" customWidth="1"/>
    <col min="9717" max="9717" width="17.5546875" style="123" customWidth="1"/>
    <col min="9718" max="9718" width="15.6640625" style="123" customWidth="1"/>
    <col min="9719" max="9719" width="17.5546875" style="123" customWidth="1"/>
    <col min="9720" max="9720" width="25.5546875" style="123" customWidth="1"/>
    <col min="9721" max="9721" width="16.88671875" style="123" customWidth="1"/>
    <col min="9722" max="9722" width="14.109375" style="123" customWidth="1"/>
    <col min="9723" max="9723" width="16.33203125" style="123" customWidth="1"/>
    <col min="9724" max="9724" width="15.5546875" style="123" customWidth="1"/>
    <col min="9725" max="9968" width="11.44140625" style="123"/>
    <col min="9969" max="9969" width="12.33203125" style="123" customWidth="1"/>
    <col min="9970" max="9970" width="43.5546875" style="123" customWidth="1"/>
    <col min="9971" max="9972" width="16.6640625" style="123" customWidth="1"/>
    <col min="9973" max="9973" width="17.5546875" style="123" customWidth="1"/>
    <col min="9974" max="9974" width="15.6640625" style="123" customWidth="1"/>
    <col min="9975" max="9975" width="17.5546875" style="123" customWidth="1"/>
    <col min="9976" max="9976" width="25.5546875" style="123" customWidth="1"/>
    <col min="9977" max="9977" width="16.88671875" style="123" customWidth="1"/>
    <col min="9978" max="9978" width="14.109375" style="123" customWidth="1"/>
    <col min="9979" max="9979" width="16.33203125" style="123" customWidth="1"/>
    <col min="9980" max="9980" width="15.5546875" style="123" customWidth="1"/>
    <col min="9981" max="10224" width="11.44140625" style="123"/>
    <col min="10225" max="10225" width="12.33203125" style="123" customWidth="1"/>
    <col min="10226" max="10226" width="43.5546875" style="123" customWidth="1"/>
    <col min="10227" max="10228" width="16.6640625" style="123" customWidth="1"/>
    <col min="10229" max="10229" width="17.5546875" style="123" customWidth="1"/>
    <col min="10230" max="10230" width="15.6640625" style="123" customWidth="1"/>
    <col min="10231" max="10231" width="17.5546875" style="123" customWidth="1"/>
    <col min="10232" max="10232" width="25.5546875" style="123" customWidth="1"/>
    <col min="10233" max="10233" width="16.88671875" style="123" customWidth="1"/>
    <col min="10234" max="10234" width="14.109375" style="123" customWidth="1"/>
    <col min="10235" max="10235" width="16.33203125" style="123" customWidth="1"/>
    <col min="10236" max="10236" width="15.5546875" style="123" customWidth="1"/>
    <col min="10237" max="10480" width="11.44140625" style="123"/>
    <col min="10481" max="10481" width="12.33203125" style="123" customWidth="1"/>
    <col min="10482" max="10482" width="43.5546875" style="123" customWidth="1"/>
    <col min="10483" max="10484" width="16.6640625" style="123" customWidth="1"/>
    <col min="10485" max="10485" width="17.5546875" style="123" customWidth="1"/>
    <col min="10486" max="10486" width="15.6640625" style="123" customWidth="1"/>
    <col min="10487" max="10487" width="17.5546875" style="123" customWidth="1"/>
    <col min="10488" max="10488" width="25.5546875" style="123" customWidth="1"/>
    <col min="10489" max="10489" width="16.88671875" style="123" customWidth="1"/>
    <col min="10490" max="10490" width="14.109375" style="123" customWidth="1"/>
    <col min="10491" max="10491" width="16.33203125" style="123" customWidth="1"/>
    <col min="10492" max="10492" width="15.5546875" style="123" customWidth="1"/>
    <col min="10493" max="10736" width="11.44140625" style="123"/>
    <col min="10737" max="10737" width="12.33203125" style="123" customWidth="1"/>
    <col min="10738" max="10738" width="43.5546875" style="123" customWidth="1"/>
    <col min="10739" max="10740" width="16.6640625" style="123" customWidth="1"/>
    <col min="10741" max="10741" width="17.5546875" style="123" customWidth="1"/>
    <col min="10742" max="10742" width="15.6640625" style="123" customWidth="1"/>
    <col min="10743" max="10743" width="17.5546875" style="123" customWidth="1"/>
    <col min="10744" max="10744" width="25.5546875" style="123" customWidth="1"/>
    <col min="10745" max="10745" width="16.88671875" style="123" customWidth="1"/>
    <col min="10746" max="10746" width="14.109375" style="123" customWidth="1"/>
    <col min="10747" max="10747" width="16.33203125" style="123" customWidth="1"/>
    <col min="10748" max="10748" width="15.5546875" style="123" customWidth="1"/>
    <col min="10749" max="10992" width="11.44140625" style="123"/>
    <col min="10993" max="10993" width="12.33203125" style="123" customWidth="1"/>
    <col min="10994" max="10994" width="43.5546875" style="123" customWidth="1"/>
    <col min="10995" max="10996" width="16.6640625" style="123" customWidth="1"/>
    <col min="10997" max="10997" width="17.5546875" style="123" customWidth="1"/>
    <col min="10998" max="10998" width="15.6640625" style="123" customWidth="1"/>
    <col min="10999" max="10999" width="17.5546875" style="123" customWidth="1"/>
    <col min="11000" max="11000" width="25.5546875" style="123" customWidth="1"/>
    <col min="11001" max="11001" width="16.88671875" style="123" customWidth="1"/>
    <col min="11002" max="11002" width="14.109375" style="123" customWidth="1"/>
    <col min="11003" max="11003" width="16.33203125" style="123" customWidth="1"/>
    <col min="11004" max="11004" width="15.5546875" style="123" customWidth="1"/>
    <col min="11005" max="11248" width="11.44140625" style="123"/>
    <col min="11249" max="11249" width="12.33203125" style="123" customWidth="1"/>
    <col min="11250" max="11250" width="43.5546875" style="123" customWidth="1"/>
    <col min="11251" max="11252" width="16.6640625" style="123" customWidth="1"/>
    <col min="11253" max="11253" width="17.5546875" style="123" customWidth="1"/>
    <col min="11254" max="11254" width="15.6640625" style="123" customWidth="1"/>
    <col min="11255" max="11255" width="17.5546875" style="123" customWidth="1"/>
    <col min="11256" max="11256" width="25.5546875" style="123" customWidth="1"/>
    <col min="11257" max="11257" width="16.88671875" style="123" customWidth="1"/>
    <col min="11258" max="11258" width="14.109375" style="123" customWidth="1"/>
    <col min="11259" max="11259" width="16.33203125" style="123" customWidth="1"/>
    <col min="11260" max="11260" width="15.5546875" style="123" customWidth="1"/>
    <col min="11261" max="11504" width="11.44140625" style="123"/>
    <col min="11505" max="11505" width="12.33203125" style="123" customWidth="1"/>
    <col min="11506" max="11506" width="43.5546875" style="123" customWidth="1"/>
    <col min="11507" max="11508" width="16.6640625" style="123" customWidth="1"/>
    <col min="11509" max="11509" width="17.5546875" style="123" customWidth="1"/>
    <col min="11510" max="11510" width="15.6640625" style="123" customWidth="1"/>
    <col min="11511" max="11511" width="17.5546875" style="123" customWidth="1"/>
    <col min="11512" max="11512" width="25.5546875" style="123" customWidth="1"/>
    <col min="11513" max="11513" width="16.88671875" style="123" customWidth="1"/>
    <col min="11514" max="11514" width="14.109375" style="123" customWidth="1"/>
    <col min="11515" max="11515" width="16.33203125" style="123" customWidth="1"/>
    <col min="11516" max="11516" width="15.5546875" style="123" customWidth="1"/>
    <col min="11517" max="11760" width="11.44140625" style="123"/>
    <col min="11761" max="11761" width="12.33203125" style="123" customWidth="1"/>
    <col min="11762" max="11762" width="43.5546875" style="123" customWidth="1"/>
    <col min="11763" max="11764" width="16.6640625" style="123" customWidth="1"/>
    <col min="11765" max="11765" width="17.5546875" style="123" customWidth="1"/>
    <col min="11766" max="11766" width="15.6640625" style="123" customWidth="1"/>
    <col min="11767" max="11767" width="17.5546875" style="123" customWidth="1"/>
    <col min="11768" max="11768" width="25.5546875" style="123" customWidth="1"/>
    <col min="11769" max="11769" width="16.88671875" style="123" customWidth="1"/>
    <col min="11770" max="11770" width="14.109375" style="123" customWidth="1"/>
    <col min="11771" max="11771" width="16.33203125" style="123" customWidth="1"/>
    <col min="11772" max="11772" width="15.5546875" style="123" customWidth="1"/>
    <col min="11773" max="12016" width="11.44140625" style="123"/>
    <col min="12017" max="12017" width="12.33203125" style="123" customWidth="1"/>
    <col min="12018" max="12018" width="43.5546875" style="123" customWidth="1"/>
    <col min="12019" max="12020" width="16.6640625" style="123" customWidth="1"/>
    <col min="12021" max="12021" width="17.5546875" style="123" customWidth="1"/>
    <col min="12022" max="12022" width="15.6640625" style="123" customWidth="1"/>
    <col min="12023" max="12023" width="17.5546875" style="123" customWidth="1"/>
    <col min="12024" max="12024" width="25.5546875" style="123" customWidth="1"/>
    <col min="12025" max="12025" width="16.88671875" style="123" customWidth="1"/>
    <col min="12026" max="12026" width="14.109375" style="123" customWidth="1"/>
    <col min="12027" max="12027" width="16.33203125" style="123" customWidth="1"/>
    <col min="12028" max="12028" width="15.5546875" style="123" customWidth="1"/>
    <col min="12029" max="12272" width="11.44140625" style="123"/>
    <col min="12273" max="12273" width="12.33203125" style="123" customWidth="1"/>
    <col min="12274" max="12274" width="43.5546875" style="123" customWidth="1"/>
    <col min="12275" max="12276" width="16.6640625" style="123" customWidth="1"/>
    <col min="12277" max="12277" width="17.5546875" style="123" customWidth="1"/>
    <col min="12278" max="12278" width="15.6640625" style="123" customWidth="1"/>
    <col min="12279" max="12279" width="17.5546875" style="123" customWidth="1"/>
    <col min="12280" max="12280" width="25.5546875" style="123" customWidth="1"/>
    <col min="12281" max="12281" width="16.88671875" style="123" customWidth="1"/>
    <col min="12282" max="12282" width="14.109375" style="123" customWidth="1"/>
    <col min="12283" max="12283" width="16.33203125" style="123" customWidth="1"/>
    <col min="12284" max="12284" width="15.5546875" style="123" customWidth="1"/>
    <col min="12285" max="12528" width="11.44140625" style="123"/>
    <col min="12529" max="12529" width="12.33203125" style="123" customWidth="1"/>
    <col min="12530" max="12530" width="43.5546875" style="123" customWidth="1"/>
    <col min="12531" max="12532" width="16.6640625" style="123" customWidth="1"/>
    <col min="12533" max="12533" width="17.5546875" style="123" customWidth="1"/>
    <col min="12534" max="12534" width="15.6640625" style="123" customWidth="1"/>
    <col min="12535" max="12535" width="17.5546875" style="123" customWidth="1"/>
    <col min="12536" max="12536" width="25.5546875" style="123" customWidth="1"/>
    <col min="12537" max="12537" width="16.88671875" style="123" customWidth="1"/>
    <col min="12538" max="12538" width="14.109375" style="123" customWidth="1"/>
    <col min="12539" max="12539" width="16.33203125" style="123" customWidth="1"/>
    <col min="12540" max="12540" width="15.5546875" style="123" customWidth="1"/>
    <col min="12541" max="12784" width="11.44140625" style="123"/>
    <col min="12785" max="12785" width="12.33203125" style="123" customWidth="1"/>
    <col min="12786" max="12786" width="43.5546875" style="123" customWidth="1"/>
    <col min="12787" max="12788" width="16.6640625" style="123" customWidth="1"/>
    <col min="12789" max="12789" width="17.5546875" style="123" customWidth="1"/>
    <col min="12790" max="12790" width="15.6640625" style="123" customWidth="1"/>
    <col min="12791" max="12791" width="17.5546875" style="123" customWidth="1"/>
    <col min="12792" max="12792" width="25.5546875" style="123" customWidth="1"/>
    <col min="12793" max="12793" width="16.88671875" style="123" customWidth="1"/>
    <col min="12794" max="12794" width="14.109375" style="123" customWidth="1"/>
    <col min="12795" max="12795" width="16.33203125" style="123" customWidth="1"/>
    <col min="12796" max="12796" width="15.5546875" style="123" customWidth="1"/>
    <col min="12797" max="13040" width="11.44140625" style="123"/>
    <col min="13041" max="13041" width="12.33203125" style="123" customWidth="1"/>
    <col min="13042" max="13042" width="43.5546875" style="123" customWidth="1"/>
    <col min="13043" max="13044" width="16.6640625" style="123" customWidth="1"/>
    <col min="13045" max="13045" width="17.5546875" style="123" customWidth="1"/>
    <col min="13046" max="13046" width="15.6640625" style="123" customWidth="1"/>
    <col min="13047" max="13047" width="17.5546875" style="123" customWidth="1"/>
    <col min="13048" max="13048" width="25.5546875" style="123" customWidth="1"/>
    <col min="13049" max="13049" width="16.88671875" style="123" customWidth="1"/>
    <col min="13050" max="13050" width="14.109375" style="123" customWidth="1"/>
    <col min="13051" max="13051" width="16.33203125" style="123" customWidth="1"/>
    <col min="13052" max="13052" width="15.5546875" style="123" customWidth="1"/>
    <col min="13053" max="13296" width="11.44140625" style="123"/>
    <col min="13297" max="13297" width="12.33203125" style="123" customWidth="1"/>
    <col min="13298" max="13298" width="43.5546875" style="123" customWidth="1"/>
    <col min="13299" max="13300" width="16.6640625" style="123" customWidth="1"/>
    <col min="13301" max="13301" width="17.5546875" style="123" customWidth="1"/>
    <col min="13302" max="13302" width="15.6640625" style="123" customWidth="1"/>
    <col min="13303" max="13303" width="17.5546875" style="123" customWidth="1"/>
    <col min="13304" max="13304" width="25.5546875" style="123" customWidth="1"/>
    <col min="13305" max="13305" width="16.88671875" style="123" customWidth="1"/>
    <col min="13306" max="13306" width="14.109375" style="123" customWidth="1"/>
    <col min="13307" max="13307" width="16.33203125" style="123" customWidth="1"/>
    <col min="13308" max="13308" width="15.5546875" style="123" customWidth="1"/>
    <col min="13309" max="13552" width="11.44140625" style="123"/>
    <col min="13553" max="13553" width="12.33203125" style="123" customWidth="1"/>
    <col min="13554" max="13554" width="43.5546875" style="123" customWidth="1"/>
    <col min="13555" max="13556" width="16.6640625" style="123" customWidth="1"/>
    <col min="13557" max="13557" width="17.5546875" style="123" customWidth="1"/>
    <col min="13558" max="13558" width="15.6640625" style="123" customWidth="1"/>
    <col min="13559" max="13559" width="17.5546875" style="123" customWidth="1"/>
    <col min="13560" max="13560" width="25.5546875" style="123" customWidth="1"/>
    <col min="13561" max="13561" width="16.88671875" style="123" customWidth="1"/>
    <col min="13562" max="13562" width="14.109375" style="123" customWidth="1"/>
    <col min="13563" max="13563" width="16.33203125" style="123" customWidth="1"/>
    <col min="13564" max="13564" width="15.5546875" style="123" customWidth="1"/>
    <col min="13565" max="13808" width="11.44140625" style="123"/>
    <col min="13809" max="13809" width="12.33203125" style="123" customWidth="1"/>
    <col min="13810" max="13810" width="43.5546875" style="123" customWidth="1"/>
    <col min="13811" max="13812" width="16.6640625" style="123" customWidth="1"/>
    <col min="13813" max="13813" width="17.5546875" style="123" customWidth="1"/>
    <col min="13814" max="13814" width="15.6640625" style="123" customWidth="1"/>
    <col min="13815" max="13815" width="17.5546875" style="123" customWidth="1"/>
    <col min="13816" max="13816" width="25.5546875" style="123" customWidth="1"/>
    <col min="13817" max="13817" width="16.88671875" style="123" customWidth="1"/>
    <col min="13818" max="13818" width="14.109375" style="123" customWidth="1"/>
    <col min="13819" max="13819" width="16.33203125" style="123" customWidth="1"/>
    <col min="13820" max="13820" width="15.5546875" style="123" customWidth="1"/>
    <col min="13821" max="14064" width="11.44140625" style="123"/>
    <col min="14065" max="14065" width="12.33203125" style="123" customWidth="1"/>
    <col min="14066" max="14066" width="43.5546875" style="123" customWidth="1"/>
    <col min="14067" max="14068" width="16.6640625" style="123" customWidth="1"/>
    <col min="14069" max="14069" width="17.5546875" style="123" customWidth="1"/>
    <col min="14070" max="14070" width="15.6640625" style="123" customWidth="1"/>
    <col min="14071" max="14071" width="17.5546875" style="123" customWidth="1"/>
    <col min="14072" max="14072" width="25.5546875" style="123" customWidth="1"/>
    <col min="14073" max="14073" width="16.88671875" style="123" customWidth="1"/>
    <col min="14074" max="14074" width="14.109375" style="123" customWidth="1"/>
    <col min="14075" max="14075" width="16.33203125" style="123" customWidth="1"/>
    <col min="14076" max="14076" width="15.5546875" style="123" customWidth="1"/>
    <col min="14077" max="14320" width="11.44140625" style="123"/>
    <col min="14321" max="14321" width="12.33203125" style="123" customWidth="1"/>
    <col min="14322" max="14322" width="43.5546875" style="123" customWidth="1"/>
    <col min="14323" max="14324" width="16.6640625" style="123" customWidth="1"/>
    <col min="14325" max="14325" width="17.5546875" style="123" customWidth="1"/>
    <col min="14326" max="14326" width="15.6640625" style="123" customWidth="1"/>
    <col min="14327" max="14327" width="17.5546875" style="123" customWidth="1"/>
    <col min="14328" max="14328" width="25.5546875" style="123" customWidth="1"/>
    <col min="14329" max="14329" width="16.88671875" style="123" customWidth="1"/>
    <col min="14330" max="14330" width="14.109375" style="123" customWidth="1"/>
    <col min="14331" max="14331" width="16.33203125" style="123" customWidth="1"/>
    <col min="14332" max="14332" width="15.5546875" style="123" customWidth="1"/>
    <col min="14333" max="14576" width="11.44140625" style="123"/>
    <col min="14577" max="14577" width="12.33203125" style="123" customWidth="1"/>
    <col min="14578" max="14578" width="43.5546875" style="123" customWidth="1"/>
    <col min="14579" max="14580" width="16.6640625" style="123" customWidth="1"/>
    <col min="14581" max="14581" width="17.5546875" style="123" customWidth="1"/>
    <col min="14582" max="14582" width="15.6640625" style="123" customWidth="1"/>
    <col min="14583" max="14583" width="17.5546875" style="123" customWidth="1"/>
    <col min="14584" max="14584" width="25.5546875" style="123" customWidth="1"/>
    <col min="14585" max="14585" width="16.88671875" style="123" customWidth="1"/>
    <col min="14586" max="14586" width="14.109375" style="123" customWidth="1"/>
    <col min="14587" max="14587" width="16.33203125" style="123" customWidth="1"/>
    <col min="14588" max="14588" width="15.5546875" style="123" customWidth="1"/>
    <col min="14589" max="14832" width="11.44140625" style="123"/>
    <col min="14833" max="14833" width="12.33203125" style="123" customWidth="1"/>
    <col min="14834" max="14834" width="43.5546875" style="123" customWidth="1"/>
    <col min="14835" max="14836" width="16.6640625" style="123" customWidth="1"/>
    <col min="14837" max="14837" width="17.5546875" style="123" customWidth="1"/>
    <col min="14838" max="14838" width="15.6640625" style="123" customWidth="1"/>
    <col min="14839" max="14839" width="17.5546875" style="123" customWidth="1"/>
    <col min="14840" max="14840" width="25.5546875" style="123" customWidth="1"/>
    <col min="14841" max="14841" width="16.88671875" style="123" customWidth="1"/>
    <col min="14842" max="14842" width="14.109375" style="123" customWidth="1"/>
    <col min="14843" max="14843" width="16.33203125" style="123" customWidth="1"/>
    <col min="14844" max="14844" width="15.5546875" style="123" customWidth="1"/>
    <col min="14845" max="15088" width="11.44140625" style="123"/>
    <col min="15089" max="15089" width="12.33203125" style="123" customWidth="1"/>
    <col min="15090" max="15090" width="43.5546875" style="123" customWidth="1"/>
    <col min="15091" max="15092" width="16.6640625" style="123" customWidth="1"/>
    <col min="15093" max="15093" width="17.5546875" style="123" customWidth="1"/>
    <col min="15094" max="15094" width="15.6640625" style="123" customWidth="1"/>
    <col min="15095" max="15095" width="17.5546875" style="123" customWidth="1"/>
    <col min="15096" max="15096" width="25.5546875" style="123" customWidth="1"/>
    <col min="15097" max="15097" width="16.88671875" style="123" customWidth="1"/>
    <col min="15098" max="15098" width="14.109375" style="123" customWidth="1"/>
    <col min="15099" max="15099" width="16.33203125" style="123" customWidth="1"/>
    <col min="15100" max="15100" width="15.5546875" style="123" customWidth="1"/>
    <col min="15101" max="15344" width="11.44140625" style="123"/>
    <col min="15345" max="15345" width="12.33203125" style="123" customWidth="1"/>
    <col min="15346" max="15346" width="43.5546875" style="123" customWidth="1"/>
    <col min="15347" max="15348" width="16.6640625" style="123" customWidth="1"/>
    <col min="15349" max="15349" width="17.5546875" style="123" customWidth="1"/>
    <col min="15350" max="15350" width="15.6640625" style="123" customWidth="1"/>
    <col min="15351" max="15351" width="17.5546875" style="123" customWidth="1"/>
    <col min="15352" max="15352" width="25.5546875" style="123" customWidth="1"/>
    <col min="15353" max="15353" width="16.88671875" style="123" customWidth="1"/>
    <col min="15354" max="15354" width="14.109375" style="123" customWidth="1"/>
    <col min="15355" max="15355" width="16.33203125" style="123" customWidth="1"/>
    <col min="15356" max="15356" width="15.5546875" style="123" customWidth="1"/>
    <col min="15357" max="15600" width="11.44140625" style="123"/>
    <col min="15601" max="15601" width="12.33203125" style="123" customWidth="1"/>
    <col min="15602" max="15602" width="43.5546875" style="123" customWidth="1"/>
    <col min="15603" max="15604" width="16.6640625" style="123" customWidth="1"/>
    <col min="15605" max="15605" width="17.5546875" style="123" customWidth="1"/>
    <col min="15606" max="15606" width="15.6640625" style="123" customWidth="1"/>
    <col min="15607" max="15607" width="17.5546875" style="123" customWidth="1"/>
    <col min="15608" max="15608" width="25.5546875" style="123" customWidth="1"/>
    <col min="15609" max="15609" width="16.88671875" style="123" customWidth="1"/>
    <col min="15610" max="15610" width="14.109375" style="123" customWidth="1"/>
    <col min="15611" max="15611" width="16.33203125" style="123" customWidth="1"/>
    <col min="15612" max="15612" width="15.5546875" style="123" customWidth="1"/>
    <col min="15613" max="15856" width="11.44140625" style="123"/>
    <col min="15857" max="15857" width="12.33203125" style="123" customWidth="1"/>
    <col min="15858" max="15858" width="43.5546875" style="123" customWidth="1"/>
    <col min="15859" max="15860" width="16.6640625" style="123" customWidth="1"/>
    <col min="15861" max="15861" width="17.5546875" style="123" customWidth="1"/>
    <col min="15862" max="15862" width="15.6640625" style="123" customWidth="1"/>
    <col min="15863" max="15863" width="17.5546875" style="123" customWidth="1"/>
    <col min="15864" max="15864" width="25.5546875" style="123" customWidth="1"/>
    <col min="15865" max="15865" width="16.88671875" style="123" customWidth="1"/>
    <col min="15866" max="15866" width="14.109375" style="123" customWidth="1"/>
    <col min="15867" max="15867" width="16.33203125" style="123" customWidth="1"/>
    <col min="15868" max="15868" width="15.5546875" style="123" customWidth="1"/>
    <col min="15869" max="16112" width="11.44140625" style="123"/>
    <col min="16113" max="16113" width="12.33203125" style="123" customWidth="1"/>
    <col min="16114" max="16114" width="43.5546875" style="123" customWidth="1"/>
    <col min="16115" max="16116" width="16.6640625" style="123" customWidth="1"/>
    <col min="16117" max="16117" width="17.5546875" style="123" customWidth="1"/>
    <col min="16118" max="16118" width="15.6640625" style="123" customWidth="1"/>
    <col min="16119" max="16119" width="17.5546875" style="123" customWidth="1"/>
    <col min="16120" max="16120" width="25.5546875" style="123" customWidth="1"/>
    <col min="16121" max="16121" width="16.88671875" style="123" customWidth="1"/>
    <col min="16122" max="16122" width="14.109375" style="123" customWidth="1"/>
    <col min="16123" max="16123" width="16.33203125" style="123" customWidth="1"/>
    <col min="16124" max="16124" width="15.5546875" style="123" customWidth="1"/>
    <col min="16125" max="16384" width="11.44140625" style="123"/>
  </cols>
  <sheetData>
    <row r="2" spans="1:14" ht="18" thickBot="1" x14ac:dyDescent="0.3">
      <c r="C2" s="3" t="s">
        <v>0</v>
      </c>
      <c r="D2" s="809" t="s">
        <v>775</v>
      </c>
      <c r="E2" s="809"/>
      <c r="F2" s="127"/>
      <c r="G2" s="4"/>
      <c r="H2" s="5"/>
      <c r="I2" s="6"/>
      <c r="J2" s="6"/>
    </row>
    <row r="3" spans="1:14" ht="18" customHeight="1" thickBot="1" x14ac:dyDescent="0.3">
      <c r="C3" s="9" t="s">
        <v>2</v>
      </c>
      <c r="D3" s="810" t="s">
        <v>776</v>
      </c>
      <c r="E3" s="810"/>
      <c r="F3" s="128"/>
      <c r="G3" s="10"/>
      <c r="H3" s="11"/>
      <c r="I3" s="12"/>
      <c r="J3" s="12"/>
      <c r="K3" s="811" t="s">
        <v>4</v>
      </c>
      <c r="L3" s="812"/>
      <c r="M3" s="812"/>
      <c r="N3" s="813"/>
    </row>
    <row r="4" spans="1:14" ht="15" customHeight="1" thickBot="1" x14ac:dyDescent="0.3">
      <c r="C4" s="814" t="s">
        <v>5</v>
      </c>
      <c r="D4" s="815"/>
      <c r="E4" s="815"/>
      <c r="F4" s="815"/>
      <c r="G4" s="815"/>
      <c r="H4" s="815"/>
      <c r="I4" s="816"/>
      <c r="J4" s="13"/>
      <c r="K4" s="817" t="s">
        <v>6</v>
      </c>
      <c r="L4" s="818"/>
      <c r="M4" s="817" t="s">
        <v>7</v>
      </c>
      <c r="N4" s="818"/>
    </row>
    <row r="5" spans="1:14" ht="27" thickBot="1" x14ac:dyDescent="0.3">
      <c r="A5" s="14" t="s">
        <v>8</v>
      </c>
      <c r="B5" s="14" t="s">
        <v>9</v>
      </c>
      <c r="C5" s="15" t="s">
        <v>10</v>
      </c>
      <c r="D5" s="16" t="s">
        <v>11</v>
      </c>
      <c r="E5" s="16" t="s">
        <v>12</v>
      </c>
      <c r="F5" s="16" t="s">
        <v>13</v>
      </c>
      <c r="G5" s="18" t="s">
        <v>14</v>
      </c>
      <c r="H5" s="19" t="s">
        <v>15</v>
      </c>
      <c r="I5" s="20" t="s">
        <v>16</v>
      </c>
      <c r="J5" s="20"/>
      <c r="K5" s="16" t="s">
        <v>17</v>
      </c>
      <c r="L5" s="21" t="s">
        <v>18</v>
      </c>
      <c r="M5" s="22" t="s">
        <v>19</v>
      </c>
      <c r="N5" s="23" t="s">
        <v>18</v>
      </c>
    </row>
    <row r="6" spans="1:14" ht="13.8" x14ac:dyDescent="0.25">
      <c r="A6" s="24"/>
      <c r="B6" s="24"/>
      <c r="C6" s="25" t="s">
        <v>20</v>
      </c>
      <c r="D6" s="26" t="s">
        <v>21</v>
      </c>
      <c r="E6" s="129"/>
      <c r="F6" s="129"/>
      <c r="G6" s="28">
        <v>273774712</v>
      </c>
      <c r="H6" s="29">
        <f>+E6+F6+G6</f>
        <v>273774712</v>
      </c>
      <c r="I6" s="30"/>
      <c r="J6" s="30"/>
      <c r="K6" s="130"/>
      <c r="L6" s="131"/>
      <c r="M6" s="132"/>
      <c r="N6" s="46"/>
    </row>
    <row r="7" spans="1:14" ht="13.8" x14ac:dyDescent="0.25">
      <c r="A7" s="24"/>
      <c r="B7" s="24"/>
      <c r="C7" s="34" t="s">
        <v>22</v>
      </c>
      <c r="D7" s="35" t="s">
        <v>23</v>
      </c>
      <c r="E7" s="133"/>
      <c r="F7" s="133"/>
      <c r="G7" s="37">
        <v>6000000</v>
      </c>
      <c r="H7" s="38">
        <f t="shared" ref="H7:H71" si="0">+E7+F7+G7</f>
        <v>6000000</v>
      </c>
      <c r="I7" s="39"/>
      <c r="J7" s="39"/>
      <c r="K7" s="134"/>
      <c r="L7" s="135"/>
      <c r="M7" s="136"/>
      <c r="N7" s="46"/>
    </row>
    <row r="8" spans="1:14" ht="13.8" x14ac:dyDescent="0.25">
      <c r="A8" s="24"/>
      <c r="B8" s="24"/>
      <c r="C8" s="34" t="s">
        <v>24</v>
      </c>
      <c r="D8" s="35" t="s">
        <v>25</v>
      </c>
      <c r="E8" s="133"/>
      <c r="F8" s="133"/>
      <c r="G8" s="37">
        <v>3600000</v>
      </c>
      <c r="H8" s="38">
        <f t="shared" si="0"/>
        <v>3600000</v>
      </c>
      <c r="I8" s="39"/>
      <c r="J8" s="39"/>
      <c r="K8" s="134"/>
      <c r="L8" s="135"/>
      <c r="M8" s="136"/>
      <c r="N8" s="46"/>
    </row>
    <row r="9" spans="1:14" ht="13.8" x14ac:dyDescent="0.25">
      <c r="A9" s="24"/>
      <c r="B9" s="24"/>
      <c r="C9" s="34" t="s">
        <v>26</v>
      </c>
      <c r="D9" s="35" t="s">
        <v>27</v>
      </c>
      <c r="E9" s="133"/>
      <c r="F9" s="133"/>
      <c r="G9" s="37">
        <v>72300000</v>
      </c>
      <c r="H9" s="38">
        <f t="shared" si="0"/>
        <v>72300000</v>
      </c>
      <c r="I9" s="39"/>
      <c r="J9" s="39"/>
      <c r="K9" s="134"/>
      <c r="L9" s="135"/>
      <c r="M9" s="136"/>
      <c r="N9" s="46"/>
    </row>
    <row r="10" spans="1:14" ht="13.8" x14ac:dyDescent="0.25">
      <c r="A10" s="24"/>
      <c r="B10" s="24"/>
      <c r="C10" s="34" t="s">
        <v>28</v>
      </c>
      <c r="D10" s="35" t="s">
        <v>29</v>
      </c>
      <c r="E10" s="133"/>
      <c r="F10" s="133"/>
      <c r="G10" s="37">
        <v>89684940</v>
      </c>
      <c r="H10" s="38">
        <f t="shared" si="0"/>
        <v>89684940</v>
      </c>
      <c r="I10" s="39"/>
      <c r="J10" s="39"/>
      <c r="K10" s="134"/>
      <c r="L10" s="135"/>
      <c r="M10" s="136"/>
      <c r="N10" s="46"/>
    </row>
    <row r="11" spans="1:14" ht="13.8" x14ac:dyDescent="0.25">
      <c r="A11" s="24"/>
      <c r="B11" s="24"/>
      <c r="C11" s="34" t="s">
        <v>30</v>
      </c>
      <c r="D11" s="35" t="s">
        <v>31</v>
      </c>
      <c r="E11" s="133"/>
      <c r="F11" s="133"/>
      <c r="G11" s="37">
        <v>42130190</v>
      </c>
      <c r="H11" s="38">
        <f t="shared" si="0"/>
        <v>42130190</v>
      </c>
      <c r="I11" s="39"/>
      <c r="J11" s="39"/>
      <c r="K11" s="134"/>
      <c r="L11" s="135"/>
      <c r="M11" s="136"/>
      <c r="N11" s="46"/>
    </row>
    <row r="12" spans="1:14" ht="13.8" x14ac:dyDescent="0.25">
      <c r="A12" s="24"/>
      <c r="B12" s="24"/>
      <c r="C12" s="34" t="s">
        <v>32</v>
      </c>
      <c r="D12" s="35" t="s">
        <v>33</v>
      </c>
      <c r="E12" s="133"/>
      <c r="F12" s="133"/>
      <c r="G12" s="37">
        <v>38302793</v>
      </c>
      <c r="H12" s="38">
        <f t="shared" si="0"/>
        <v>38302793</v>
      </c>
      <c r="I12" s="39"/>
      <c r="J12" s="39"/>
      <c r="K12" s="134"/>
      <c r="L12" s="135"/>
      <c r="M12" s="136"/>
      <c r="N12" s="46"/>
    </row>
    <row r="13" spans="1:14" ht="13.8" x14ac:dyDescent="0.25">
      <c r="A13" s="24"/>
      <c r="B13" s="24"/>
      <c r="C13" s="34" t="s">
        <v>34</v>
      </c>
      <c r="D13" s="35" t="s">
        <v>35</v>
      </c>
      <c r="E13" s="133"/>
      <c r="F13" s="133"/>
      <c r="G13" s="37">
        <v>20600000</v>
      </c>
      <c r="H13" s="38">
        <f t="shared" si="0"/>
        <v>20600000</v>
      </c>
      <c r="I13" s="39"/>
      <c r="J13" s="39"/>
      <c r="K13" s="134"/>
      <c r="L13" s="135"/>
      <c r="M13" s="136"/>
      <c r="N13" s="46"/>
    </row>
    <row r="14" spans="1:14" ht="22.8" x14ac:dyDescent="0.25">
      <c r="A14" s="24"/>
      <c r="B14" s="24"/>
      <c r="C14" s="34" t="s">
        <v>36</v>
      </c>
      <c r="D14" s="40" t="s">
        <v>37</v>
      </c>
      <c r="E14" s="137"/>
      <c r="F14" s="137"/>
      <c r="G14" s="37">
        <v>46644277</v>
      </c>
      <c r="H14" s="38">
        <f t="shared" si="0"/>
        <v>46644277</v>
      </c>
      <c r="I14" s="39"/>
      <c r="J14" s="39"/>
      <c r="K14" s="134"/>
      <c r="L14" s="135"/>
      <c r="M14" s="136"/>
      <c r="N14" s="46"/>
    </row>
    <row r="15" spans="1:14" ht="13.8" x14ac:dyDescent="0.25">
      <c r="A15" s="24"/>
      <c r="B15" s="24"/>
      <c r="C15" s="34" t="s">
        <v>39</v>
      </c>
      <c r="D15" s="43" t="s">
        <v>40</v>
      </c>
      <c r="E15" s="138"/>
      <c r="F15" s="138"/>
      <c r="G15" s="37">
        <v>2521313</v>
      </c>
      <c r="H15" s="38">
        <f t="shared" si="0"/>
        <v>2521313</v>
      </c>
      <c r="I15" s="39"/>
      <c r="J15" s="39"/>
      <c r="K15" s="134"/>
      <c r="L15" s="135"/>
      <c r="M15" s="136"/>
      <c r="N15" s="46"/>
    </row>
    <row r="16" spans="1:14" ht="22.8" x14ac:dyDescent="0.25">
      <c r="A16" s="24"/>
      <c r="B16" s="24"/>
      <c r="C16" s="34" t="s">
        <v>42</v>
      </c>
      <c r="D16" s="40" t="s">
        <v>43</v>
      </c>
      <c r="E16" s="137"/>
      <c r="F16" s="137"/>
      <c r="G16" s="37">
        <v>27331025</v>
      </c>
      <c r="H16" s="38">
        <f t="shared" si="0"/>
        <v>27331025</v>
      </c>
      <c r="I16" s="39"/>
      <c r="J16" s="39"/>
      <c r="K16" s="134"/>
      <c r="L16" s="135"/>
      <c r="M16" s="136"/>
      <c r="N16" s="46"/>
    </row>
    <row r="17" spans="1:14" ht="22.8" x14ac:dyDescent="0.25">
      <c r="A17" s="24"/>
      <c r="B17" s="24"/>
      <c r="C17" s="34" t="s">
        <v>45</v>
      </c>
      <c r="D17" s="40" t="s">
        <v>46</v>
      </c>
      <c r="E17" s="137"/>
      <c r="F17" s="137"/>
      <c r="G17" s="37">
        <v>15127874</v>
      </c>
      <c r="H17" s="38">
        <f t="shared" si="0"/>
        <v>15127874</v>
      </c>
      <c r="I17" s="39"/>
      <c r="J17" s="39"/>
      <c r="K17" s="134"/>
      <c r="L17" s="135"/>
      <c r="M17" s="136"/>
      <c r="N17" s="46"/>
    </row>
    <row r="18" spans="1:14" ht="13.8" x14ac:dyDescent="0.25">
      <c r="A18" s="24"/>
      <c r="B18" s="24"/>
      <c r="C18" s="34" t="s">
        <v>48</v>
      </c>
      <c r="D18" s="40" t="s">
        <v>49</v>
      </c>
      <c r="E18" s="137"/>
      <c r="F18" s="137"/>
      <c r="G18" s="37">
        <v>7563937</v>
      </c>
      <c r="H18" s="38">
        <f t="shared" si="0"/>
        <v>7563937</v>
      </c>
      <c r="I18" s="39"/>
      <c r="J18" s="39"/>
      <c r="K18" s="134"/>
      <c r="L18" s="135"/>
      <c r="M18" s="136"/>
      <c r="N18" s="46"/>
    </row>
    <row r="19" spans="1:14" ht="22.8" hidden="1" x14ac:dyDescent="0.25">
      <c r="A19" s="24"/>
      <c r="B19" s="24"/>
      <c r="C19" s="34" t="s">
        <v>51</v>
      </c>
      <c r="D19" s="40" t="s">
        <v>52</v>
      </c>
      <c r="E19" s="137"/>
      <c r="F19" s="137"/>
      <c r="G19" s="37">
        <v>0</v>
      </c>
      <c r="H19" s="38">
        <f t="shared" si="0"/>
        <v>0</v>
      </c>
      <c r="I19" s="39"/>
      <c r="J19" s="39"/>
      <c r="K19" s="134"/>
      <c r="L19" s="135"/>
      <c r="M19" s="136"/>
      <c r="N19" s="46"/>
    </row>
    <row r="20" spans="1:14" ht="13.8" hidden="1" x14ac:dyDescent="0.25">
      <c r="A20" s="2">
        <v>1</v>
      </c>
      <c r="B20" s="45" t="s">
        <v>54</v>
      </c>
      <c r="C20" s="34" t="s">
        <v>55</v>
      </c>
      <c r="D20" s="46" t="s">
        <v>56</v>
      </c>
      <c r="E20" s="139"/>
      <c r="F20" s="139"/>
      <c r="G20" s="48">
        <v>0</v>
      </c>
      <c r="H20" s="38">
        <f t="shared" si="0"/>
        <v>0</v>
      </c>
      <c r="I20" s="49"/>
      <c r="J20" s="49"/>
      <c r="K20" s="31"/>
      <c r="L20" s="140"/>
      <c r="M20" s="141" t="s">
        <v>57</v>
      </c>
      <c r="N20" s="46"/>
    </row>
    <row r="21" spans="1:14" ht="13.8" hidden="1" x14ac:dyDescent="0.25">
      <c r="A21" s="2">
        <v>1</v>
      </c>
      <c r="B21" s="45" t="s">
        <v>54</v>
      </c>
      <c r="C21" s="34" t="s">
        <v>58</v>
      </c>
      <c r="D21" s="46" t="s">
        <v>59</v>
      </c>
      <c r="E21" s="142"/>
      <c r="F21" s="142"/>
      <c r="G21" s="48">
        <v>0</v>
      </c>
      <c r="H21" s="38">
        <f t="shared" si="0"/>
        <v>0</v>
      </c>
      <c r="I21" s="49"/>
      <c r="J21" s="49"/>
      <c r="K21" s="31"/>
      <c r="L21" s="140"/>
      <c r="M21" s="141" t="s">
        <v>57</v>
      </c>
      <c r="N21" s="46"/>
    </row>
    <row r="22" spans="1:14" ht="13.8" hidden="1" x14ac:dyDescent="0.25">
      <c r="A22" s="2">
        <v>1</v>
      </c>
      <c r="B22" s="45" t="s">
        <v>54</v>
      </c>
      <c r="C22" s="34" t="s">
        <v>60</v>
      </c>
      <c r="D22" s="46" t="s">
        <v>61</v>
      </c>
      <c r="E22" s="142"/>
      <c r="F22" s="142"/>
      <c r="G22" s="48">
        <v>0</v>
      </c>
      <c r="H22" s="38">
        <f t="shared" si="0"/>
        <v>0</v>
      </c>
      <c r="I22" s="49"/>
      <c r="J22" s="49"/>
      <c r="K22" s="31"/>
      <c r="L22" s="140"/>
      <c r="M22" s="141" t="s">
        <v>57</v>
      </c>
      <c r="N22" s="46"/>
    </row>
    <row r="23" spans="1:14" ht="13.8" hidden="1" x14ac:dyDescent="0.25">
      <c r="A23" s="2">
        <v>1</v>
      </c>
      <c r="B23" s="45" t="s">
        <v>54</v>
      </c>
      <c r="C23" s="34" t="s">
        <v>64</v>
      </c>
      <c r="D23" s="46" t="s">
        <v>65</v>
      </c>
      <c r="E23" s="142"/>
      <c r="F23" s="142"/>
      <c r="G23" s="48">
        <v>0</v>
      </c>
      <c r="H23" s="38">
        <f t="shared" si="0"/>
        <v>0</v>
      </c>
      <c r="I23" s="49"/>
      <c r="J23" s="49"/>
      <c r="K23" s="31"/>
      <c r="L23" s="140"/>
      <c r="M23" s="141" t="s">
        <v>57</v>
      </c>
      <c r="N23" s="46"/>
    </row>
    <row r="24" spans="1:14" ht="13.8" hidden="1" x14ac:dyDescent="0.25">
      <c r="A24" s="2">
        <v>1</v>
      </c>
      <c r="B24" s="45" t="s">
        <v>54</v>
      </c>
      <c r="C24" s="34" t="s">
        <v>66</v>
      </c>
      <c r="D24" s="46" t="s">
        <v>67</v>
      </c>
      <c r="E24" s="142"/>
      <c r="F24" s="142"/>
      <c r="G24" s="48">
        <v>0</v>
      </c>
      <c r="H24" s="38">
        <f t="shared" si="0"/>
        <v>0</v>
      </c>
      <c r="I24" s="49"/>
      <c r="J24" s="49"/>
      <c r="K24" s="31"/>
      <c r="L24" s="140"/>
      <c r="M24" s="141" t="s">
        <v>57</v>
      </c>
      <c r="N24" s="46"/>
    </row>
    <row r="25" spans="1:14" ht="13.8" x14ac:dyDescent="0.25">
      <c r="A25" s="2">
        <v>1</v>
      </c>
      <c r="B25" s="45" t="s">
        <v>68</v>
      </c>
      <c r="C25" s="34" t="s">
        <v>69</v>
      </c>
      <c r="D25" s="46" t="s">
        <v>70</v>
      </c>
      <c r="E25" s="142"/>
      <c r="F25" s="142"/>
      <c r="G25" s="48">
        <v>1260000</v>
      </c>
      <c r="H25" s="38">
        <f t="shared" si="0"/>
        <v>1260000</v>
      </c>
      <c r="I25" s="49"/>
      <c r="J25" s="49"/>
      <c r="K25" s="31"/>
      <c r="L25" s="140"/>
      <c r="M25" s="143"/>
      <c r="N25" s="46"/>
    </row>
    <row r="26" spans="1:14" ht="13.8" x14ac:dyDescent="0.25">
      <c r="A26" s="2">
        <v>1</v>
      </c>
      <c r="B26" s="45" t="s">
        <v>68</v>
      </c>
      <c r="C26" s="34" t="s">
        <v>71</v>
      </c>
      <c r="D26" s="46" t="s">
        <v>72</v>
      </c>
      <c r="E26" s="142"/>
      <c r="F26" s="142"/>
      <c r="G26" s="48">
        <v>5922000</v>
      </c>
      <c r="H26" s="38">
        <f t="shared" si="0"/>
        <v>5922000</v>
      </c>
      <c r="I26" s="49"/>
      <c r="J26" s="49"/>
      <c r="K26" s="31"/>
      <c r="L26" s="140"/>
      <c r="M26" s="143"/>
      <c r="N26" s="46"/>
    </row>
    <row r="27" spans="1:14" ht="13.8" x14ac:dyDescent="0.25">
      <c r="A27" s="2">
        <v>1</v>
      </c>
      <c r="B27" s="45" t="s">
        <v>68</v>
      </c>
      <c r="C27" s="34" t="s">
        <v>73</v>
      </c>
      <c r="D27" s="46" t="s">
        <v>74</v>
      </c>
      <c r="E27" s="142"/>
      <c r="F27" s="142"/>
      <c r="G27" s="48">
        <v>50000</v>
      </c>
      <c r="H27" s="38">
        <f t="shared" si="0"/>
        <v>50000</v>
      </c>
      <c r="I27" s="49"/>
      <c r="J27" s="49"/>
      <c r="K27" s="31"/>
      <c r="L27" s="140"/>
      <c r="M27" s="143"/>
      <c r="N27" s="46"/>
    </row>
    <row r="28" spans="1:14" ht="13.8" x14ac:dyDescent="0.25">
      <c r="A28" s="2">
        <v>1</v>
      </c>
      <c r="B28" s="45" t="s">
        <v>68</v>
      </c>
      <c r="C28" s="34" t="s">
        <v>75</v>
      </c>
      <c r="D28" s="46" t="s">
        <v>76</v>
      </c>
      <c r="E28" s="142"/>
      <c r="F28" s="142"/>
      <c r="G28" s="48">
        <v>10080000</v>
      </c>
      <c r="H28" s="38">
        <f t="shared" si="0"/>
        <v>10080000</v>
      </c>
      <c r="I28" s="49"/>
      <c r="J28" s="49"/>
      <c r="K28" s="31"/>
      <c r="L28" s="140"/>
      <c r="M28" s="143" t="s">
        <v>777</v>
      </c>
      <c r="N28" s="46" t="s">
        <v>778</v>
      </c>
    </row>
    <row r="29" spans="1:14" ht="13.8" x14ac:dyDescent="0.25">
      <c r="A29" s="2">
        <v>1</v>
      </c>
      <c r="B29" s="45" t="s">
        <v>68</v>
      </c>
      <c r="C29" s="34" t="s">
        <v>79</v>
      </c>
      <c r="D29" s="46" t="s">
        <v>80</v>
      </c>
      <c r="E29" s="142"/>
      <c r="F29" s="142"/>
      <c r="G29" s="48">
        <v>250000</v>
      </c>
      <c r="H29" s="38">
        <f t="shared" si="0"/>
        <v>250000</v>
      </c>
      <c r="I29" s="144"/>
      <c r="J29" s="144"/>
      <c r="K29" s="31"/>
      <c r="L29" s="140"/>
      <c r="M29" s="143"/>
      <c r="N29" s="46"/>
    </row>
    <row r="30" spans="1:14" ht="13.8" x14ac:dyDescent="0.25">
      <c r="A30" s="2">
        <v>1</v>
      </c>
      <c r="B30" s="45" t="s">
        <v>83</v>
      </c>
      <c r="C30" s="34" t="s">
        <v>84</v>
      </c>
      <c r="D30" s="50" t="s">
        <v>85</v>
      </c>
      <c r="E30" s="145"/>
      <c r="F30" s="145"/>
      <c r="G30" s="48">
        <v>34800000</v>
      </c>
      <c r="H30" s="38">
        <f t="shared" si="0"/>
        <v>34800000</v>
      </c>
      <c r="I30" s="144"/>
      <c r="J30" s="144"/>
      <c r="K30" s="31"/>
      <c r="L30" s="140"/>
      <c r="M30" s="141"/>
      <c r="N30" s="46"/>
    </row>
    <row r="31" spans="1:14" ht="13.8" hidden="1" x14ac:dyDescent="0.25">
      <c r="A31" s="2">
        <v>1</v>
      </c>
      <c r="B31" s="45" t="s">
        <v>83</v>
      </c>
      <c r="C31" s="34" t="s">
        <v>90</v>
      </c>
      <c r="D31" s="50" t="s">
        <v>91</v>
      </c>
      <c r="E31" s="145"/>
      <c r="F31" s="145"/>
      <c r="G31" s="48">
        <v>0</v>
      </c>
      <c r="H31" s="38">
        <f t="shared" si="0"/>
        <v>0</v>
      </c>
      <c r="I31" s="144"/>
      <c r="J31" s="144"/>
      <c r="K31" s="31"/>
      <c r="L31" s="140"/>
      <c r="M31" s="143"/>
      <c r="N31" s="46"/>
    </row>
    <row r="32" spans="1:14" ht="13.8" x14ac:dyDescent="0.25">
      <c r="A32" s="2">
        <v>1</v>
      </c>
      <c r="B32" s="45" t="s">
        <v>83</v>
      </c>
      <c r="C32" s="34" t="s">
        <v>93</v>
      </c>
      <c r="D32" s="50" t="s">
        <v>94</v>
      </c>
      <c r="E32" s="145"/>
      <c r="F32" s="145"/>
      <c r="G32" s="48">
        <v>5800000</v>
      </c>
      <c r="H32" s="38">
        <f t="shared" si="0"/>
        <v>5800000</v>
      </c>
      <c r="I32" s="144"/>
      <c r="J32" s="144"/>
      <c r="K32" s="31"/>
      <c r="L32" s="140"/>
      <c r="M32" s="143"/>
      <c r="N32" s="46"/>
    </row>
    <row r="33" spans="1:14" ht="13.8" hidden="1" x14ac:dyDescent="0.25">
      <c r="A33" s="2">
        <v>1</v>
      </c>
      <c r="B33" s="45" t="s">
        <v>83</v>
      </c>
      <c r="C33" s="34" t="s">
        <v>96</v>
      </c>
      <c r="D33" s="50" t="s">
        <v>97</v>
      </c>
      <c r="E33" s="145"/>
      <c r="F33" s="145"/>
      <c r="G33" s="48">
        <v>0</v>
      </c>
      <c r="H33" s="38">
        <f t="shared" si="0"/>
        <v>0</v>
      </c>
      <c r="I33" s="144"/>
      <c r="J33" s="144"/>
      <c r="K33" s="31"/>
      <c r="L33" s="140"/>
      <c r="M33" s="143"/>
      <c r="N33" s="46"/>
    </row>
    <row r="34" spans="1:14" ht="13.8" hidden="1" x14ac:dyDescent="0.25">
      <c r="A34" s="2">
        <v>1</v>
      </c>
      <c r="B34" s="45" t="s">
        <v>83</v>
      </c>
      <c r="C34" s="34" t="s">
        <v>98</v>
      </c>
      <c r="D34" s="50" t="s">
        <v>99</v>
      </c>
      <c r="E34" s="145"/>
      <c r="F34" s="145"/>
      <c r="G34" s="48">
        <v>0</v>
      </c>
      <c r="H34" s="38">
        <f t="shared" si="0"/>
        <v>0</v>
      </c>
      <c r="I34" s="144"/>
      <c r="J34" s="144"/>
      <c r="K34" s="31"/>
      <c r="L34" s="140"/>
      <c r="M34" s="143"/>
      <c r="N34" s="46"/>
    </row>
    <row r="35" spans="1:14" ht="26.4" hidden="1" x14ac:dyDescent="0.25">
      <c r="A35" s="2">
        <v>1</v>
      </c>
      <c r="B35" s="45" t="s">
        <v>83</v>
      </c>
      <c r="C35" s="34" t="s">
        <v>100</v>
      </c>
      <c r="D35" s="54" t="s">
        <v>101</v>
      </c>
      <c r="E35" s="145"/>
      <c r="F35" s="145"/>
      <c r="G35" s="48">
        <v>0</v>
      </c>
      <c r="H35" s="38">
        <f t="shared" si="0"/>
        <v>0</v>
      </c>
      <c r="I35" s="144"/>
      <c r="J35" s="144"/>
      <c r="K35" s="31"/>
      <c r="L35" s="140"/>
      <c r="M35" s="143"/>
      <c r="N35" s="46"/>
    </row>
    <row r="36" spans="1:14" ht="26.4" x14ac:dyDescent="0.25">
      <c r="A36" s="2">
        <v>1</v>
      </c>
      <c r="B36" s="45" t="s">
        <v>83</v>
      </c>
      <c r="C36" s="34" t="s">
        <v>104</v>
      </c>
      <c r="D36" s="54" t="s">
        <v>105</v>
      </c>
      <c r="E36" s="145"/>
      <c r="F36" s="145"/>
      <c r="G36" s="48">
        <v>7000000</v>
      </c>
      <c r="H36" s="38">
        <f t="shared" si="0"/>
        <v>7000000</v>
      </c>
      <c r="I36" s="144"/>
      <c r="J36" s="144"/>
      <c r="K36" s="31"/>
      <c r="L36" s="140"/>
      <c r="M36" s="146" t="s">
        <v>779</v>
      </c>
      <c r="N36" s="68" t="s">
        <v>780</v>
      </c>
    </row>
    <row r="37" spans="1:14" ht="13.8" hidden="1" x14ac:dyDescent="0.25">
      <c r="A37" s="2">
        <v>1</v>
      </c>
      <c r="B37" s="45" t="s">
        <v>109</v>
      </c>
      <c r="C37" s="34" t="s">
        <v>110</v>
      </c>
      <c r="D37" s="50" t="s">
        <v>111</v>
      </c>
      <c r="E37" s="145"/>
      <c r="F37" s="145"/>
      <c r="G37" s="57">
        <v>0</v>
      </c>
      <c r="H37" s="38">
        <f t="shared" si="0"/>
        <v>0</v>
      </c>
      <c r="I37" s="144"/>
      <c r="J37" s="144"/>
      <c r="K37" s="31"/>
      <c r="L37" s="140"/>
      <c r="M37" s="143"/>
      <c r="N37" s="46"/>
    </row>
    <row r="38" spans="1:14" ht="57" x14ac:dyDescent="0.25">
      <c r="A38" s="2">
        <v>1</v>
      </c>
      <c r="B38" s="45" t="s">
        <v>109</v>
      </c>
      <c r="C38" s="34" t="s">
        <v>112</v>
      </c>
      <c r="D38" s="50" t="s">
        <v>113</v>
      </c>
      <c r="E38" s="145"/>
      <c r="F38" s="145"/>
      <c r="G38" s="57">
        <v>20000</v>
      </c>
      <c r="H38" s="38">
        <f t="shared" si="0"/>
        <v>20000</v>
      </c>
      <c r="I38" s="144" t="s">
        <v>781</v>
      </c>
      <c r="J38" s="144"/>
      <c r="K38" s="31"/>
      <c r="L38" s="140"/>
      <c r="M38" s="143"/>
      <c r="N38" s="46"/>
    </row>
    <row r="39" spans="1:14" ht="13.8" hidden="1" x14ac:dyDescent="0.25">
      <c r="A39" s="2">
        <v>1</v>
      </c>
      <c r="B39" s="45" t="s">
        <v>109</v>
      </c>
      <c r="C39" s="34" t="s">
        <v>114</v>
      </c>
      <c r="D39" s="50" t="s">
        <v>115</v>
      </c>
      <c r="E39" s="145"/>
      <c r="F39" s="145"/>
      <c r="G39" s="48">
        <v>0</v>
      </c>
      <c r="H39" s="38">
        <f t="shared" si="0"/>
        <v>0</v>
      </c>
      <c r="I39" s="144"/>
      <c r="J39" s="144"/>
      <c r="K39" s="31"/>
      <c r="L39" s="140"/>
      <c r="M39" s="141"/>
      <c r="N39" s="46"/>
    </row>
    <row r="40" spans="1:14" ht="57" x14ac:dyDescent="0.25">
      <c r="A40" s="2">
        <v>1</v>
      </c>
      <c r="B40" s="45" t="s">
        <v>109</v>
      </c>
      <c r="C40" s="34" t="s">
        <v>116</v>
      </c>
      <c r="D40" s="50" t="s">
        <v>117</v>
      </c>
      <c r="E40" s="145"/>
      <c r="F40" s="145"/>
      <c r="G40" s="48">
        <v>100000000</v>
      </c>
      <c r="H40" s="38">
        <f t="shared" si="0"/>
        <v>100000000</v>
      </c>
      <c r="I40" s="144" t="s">
        <v>782</v>
      </c>
      <c r="J40" s="144"/>
      <c r="K40" s="147"/>
      <c r="L40" s="148"/>
      <c r="M40" s="141"/>
      <c r="N40" s="46"/>
    </row>
    <row r="41" spans="1:14" ht="13.8" hidden="1" x14ac:dyDescent="0.25">
      <c r="A41" s="2">
        <v>1</v>
      </c>
      <c r="B41" s="45" t="s">
        <v>109</v>
      </c>
      <c r="C41" s="34" t="s">
        <v>120</v>
      </c>
      <c r="D41" s="50" t="s">
        <v>121</v>
      </c>
      <c r="E41" s="145"/>
      <c r="F41" s="145"/>
      <c r="G41" s="48">
        <v>0</v>
      </c>
      <c r="H41" s="38">
        <f t="shared" si="0"/>
        <v>0</v>
      </c>
      <c r="I41" s="144"/>
      <c r="J41" s="144"/>
      <c r="K41" s="31"/>
      <c r="L41" s="140"/>
      <c r="M41" s="143"/>
      <c r="N41" s="46"/>
    </row>
    <row r="42" spans="1:14" ht="51" customHeight="1" x14ac:dyDescent="0.25">
      <c r="A42" s="2">
        <v>1</v>
      </c>
      <c r="B42" s="45" t="s">
        <v>109</v>
      </c>
      <c r="C42" s="34" t="s">
        <v>126</v>
      </c>
      <c r="D42" s="50" t="s">
        <v>127</v>
      </c>
      <c r="E42" s="145"/>
      <c r="F42" s="145"/>
      <c r="G42" s="48">
        <v>80000000</v>
      </c>
      <c r="H42" s="38">
        <f t="shared" si="0"/>
        <v>80000000</v>
      </c>
      <c r="I42" s="144" t="s">
        <v>783</v>
      </c>
      <c r="J42" s="144"/>
      <c r="K42" s="149"/>
      <c r="L42" s="150"/>
      <c r="M42" s="151" t="s">
        <v>784</v>
      </c>
      <c r="N42" s="68" t="s">
        <v>785</v>
      </c>
    </row>
    <row r="43" spans="1:14" ht="34.200000000000003" x14ac:dyDescent="0.25">
      <c r="A43" s="2">
        <v>1</v>
      </c>
      <c r="B43" s="45" t="s">
        <v>109</v>
      </c>
      <c r="C43" s="34" t="s">
        <v>133</v>
      </c>
      <c r="D43" s="50" t="s">
        <v>134</v>
      </c>
      <c r="E43" s="145"/>
      <c r="F43" s="145"/>
      <c r="G43" s="48">
        <v>35200000</v>
      </c>
      <c r="H43" s="38">
        <f t="shared" si="0"/>
        <v>35200000</v>
      </c>
      <c r="I43" s="144" t="s">
        <v>786</v>
      </c>
      <c r="J43" s="144"/>
      <c r="K43" s="31"/>
      <c r="L43" s="140"/>
      <c r="M43" s="141" t="s">
        <v>787</v>
      </c>
      <c r="N43" s="46" t="s">
        <v>788</v>
      </c>
    </row>
    <row r="44" spans="1:14" ht="13.8" x14ac:dyDescent="0.25">
      <c r="A44" s="2">
        <v>1</v>
      </c>
      <c r="B44" s="45" t="s">
        <v>139</v>
      </c>
      <c r="C44" s="60" t="s">
        <v>140</v>
      </c>
      <c r="D44" s="54" t="s">
        <v>141</v>
      </c>
      <c r="E44" s="152"/>
      <c r="F44" s="152"/>
      <c r="G44" s="37">
        <v>600000</v>
      </c>
      <c r="H44" s="38">
        <f t="shared" si="0"/>
        <v>600000</v>
      </c>
      <c r="I44" s="62"/>
      <c r="J44" s="62"/>
      <c r="K44" s="31"/>
      <c r="L44" s="140"/>
      <c r="M44" s="141"/>
      <c r="N44" s="46"/>
    </row>
    <row r="45" spans="1:14" ht="13.8" x14ac:dyDescent="0.25">
      <c r="A45" s="2">
        <v>1</v>
      </c>
      <c r="B45" s="45" t="s">
        <v>139</v>
      </c>
      <c r="C45" s="60" t="s">
        <v>142</v>
      </c>
      <c r="D45" s="54" t="s">
        <v>143</v>
      </c>
      <c r="E45" s="152"/>
      <c r="F45" s="152"/>
      <c r="G45" s="37">
        <f>6000000+4000000</f>
        <v>10000000</v>
      </c>
      <c r="H45" s="38">
        <f t="shared" si="0"/>
        <v>10000000</v>
      </c>
      <c r="I45" s="49"/>
      <c r="J45" s="49"/>
      <c r="K45" s="31"/>
      <c r="L45" s="140"/>
      <c r="M45" s="141"/>
      <c r="N45" s="46"/>
    </row>
    <row r="46" spans="1:14" ht="13.8" hidden="1" x14ac:dyDescent="0.25">
      <c r="A46" s="2">
        <v>1</v>
      </c>
      <c r="B46" s="45" t="s">
        <v>139</v>
      </c>
      <c r="C46" s="60" t="s">
        <v>144</v>
      </c>
      <c r="D46" s="54" t="s">
        <v>145</v>
      </c>
      <c r="E46" s="152"/>
      <c r="F46" s="152"/>
      <c r="G46" s="37">
        <v>0</v>
      </c>
      <c r="H46" s="38">
        <f t="shared" si="0"/>
        <v>0</v>
      </c>
      <c r="I46" s="62"/>
      <c r="J46" s="62"/>
      <c r="K46" s="31"/>
      <c r="L46" s="140"/>
      <c r="M46" s="143"/>
      <c r="N46" s="46"/>
    </row>
    <row r="47" spans="1:14" ht="13.8" hidden="1" x14ac:dyDescent="0.25">
      <c r="A47" s="2">
        <v>1</v>
      </c>
      <c r="B47" s="45" t="s">
        <v>139</v>
      </c>
      <c r="C47" s="60" t="s">
        <v>146</v>
      </c>
      <c r="D47" s="54" t="s">
        <v>147</v>
      </c>
      <c r="E47" s="152"/>
      <c r="F47" s="152"/>
      <c r="G47" s="37">
        <v>0</v>
      </c>
      <c r="H47" s="38">
        <f t="shared" si="0"/>
        <v>0</v>
      </c>
      <c r="I47" s="62"/>
      <c r="J47" s="62"/>
      <c r="K47" s="31"/>
      <c r="L47" s="140"/>
      <c r="M47" s="141"/>
      <c r="N47" s="46"/>
    </row>
    <row r="48" spans="1:14" ht="13.8" x14ac:dyDescent="0.25">
      <c r="A48" s="2">
        <v>1</v>
      </c>
      <c r="B48" s="45" t="s">
        <v>148</v>
      </c>
      <c r="C48" s="60" t="s">
        <v>149</v>
      </c>
      <c r="D48" s="54" t="s">
        <v>150</v>
      </c>
      <c r="E48" s="152"/>
      <c r="F48" s="152"/>
      <c r="G48" s="37">
        <v>2500000</v>
      </c>
      <c r="H48" s="38">
        <f t="shared" si="0"/>
        <v>2500000</v>
      </c>
      <c r="I48" s="52"/>
      <c r="J48" s="52"/>
      <c r="K48" s="31"/>
      <c r="L48" s="140"/>
      <c r="M48" s="141" t="s">
        <v>789</v>
      </c>
      <c r="N48" s="46" t="s">
        <v>790</v>
      </c>
    </row>
    <row r="49" spans="1:14" ht="13.8" hidden="1" x14ac:dyDescent="0.25">
      <c r="A49" s="2">
        <v>1</v>
      </c>
      <c r="B49" s="45" t="s">
        <v>148</v>
      </c>
      <c r="C49" s="34" t="s">
        <v>153</v>
      </c>
      <c r="D49" s="50" t="s">
        <v>154</v>
      </c>
      <c r="E49" s="145"/>
      <c r="F49" s="145"/>
      <c r="G49" s="57">
        <v>0</v>
      </c>
      <c r="H49" s="38">
        <f t="shared" si="0"/>
        <v>0</v>
      </c>
      <c r="I49" s="53"/>
      <c r="J49" s="53"/>
      <c r="K49" s="31"/>
      <c r="L49" s="140"/>
      <c r="M49" s="143"/>
      <c r="N49" s="46"/>
    </row>
    <row r="50" spans="1:14" ht="13.8" hidden="1" x14ac:dyDescent="0.25">
      <c r="A50" s="2">
        <v>1</v>
      </c>
      <c r="B50" s="45" t="s">
        <v>148</v>
      </c>
      <c r="C50" s="34" t="s">
        <v>155</v>
      </c>
      <c r="D50" s="50" t="s">
        <v>156</v>
      </c>
      <c r="E50" s="145"/>
      <c r="F50" s="145"/>
      <c r="G50" s="57">
        <v>0</v>
      </c>
      <c r="H50" s="38">
        <f t="shared" si="0"/>
        <v>0</v>
      </c>
      <c r="I50" s="53"/>
      <c r="J50" s="53"/>
      <c r="K50" s="31"/>
      <c r="L50" s="140"/>
      <c r="M50" s="143"/>
      <c r="N50" s="46"/>
    </row>
    <row r="51" spans="1:14" ht="45.6" x14ac:dyDescent="0.25">
      <c r="A51" s="2">
        <v>1</v>
      </c>
      <c r="B51" s="45" t="s">
        <v>157</v>
      </c>
      <c r="C51" s="34" t="s">
        <v>158</v>
      </c>
      <c r="D51" s="50" t="s">
        <v>159</v>
      </c>
      <c r="E51" s="145"/>
      <c r="F51" s="145"/>
      <c r="G51" s="48">
        <v>1200000</v>
      </c>
      <c r="H51" s="38">
        <f t="shared" si="0"/>
        <v>1200000</v>
      </c>
      <c r="I51" s="144" t="s">
        <v>791</v>
      </c>
      <c r="J51" s="144"/>
      <c r="K51" s="31"/>
      <c r="L51" s="140"/>
      <c r="M51" s="141"/>
      <c r="N51" s="46"/>
    </row>
    <row r="52" spans="1:14" ht="13.8" x14ac:dyDescent="0.25">
      <c r="A52" s="2"/>
      <c r="B52" s="45"/>
      <c r="C52" s="34" t="s">
        <v>162</v>
      </c>
      <c r="D52" s="50" t="s">
        <v>163</v>
      </c>
      <c r="E52" s="145"/>
      <c r="F52" s="145"/>
      <c r="G52" s="48">
        <v>900000</v>
      </c>
      <c r="H52" s="38">
        <f t="shared" si="0"/>
        <v>900000</v>
      </c>
      <c r="I52" s="144"/>
      <c r="J52" s="144"/>
      <c r="K52" s="31"/>
      <c r="L52" s="140"/>
      <c r="M52" s="141"/>
      <c r="N52" s="46"/>
    </row>
    <row r="53" spans="1:14" ht="13.8" hidden="1" x14ac:dyDescent="0.25">
      <c r="A53" s="2">
        <v>1</v>
      </c>
      <c r="B53" s="45" t="s">
        <v>157</v>
      </c>
      <c r="C53" s="34" t="s">
        <v>164</v>
      </c>
      <c r="D53" s="50" t="s">
        <v>165</v>
      </c>
      <c r="E53" s="145"/>
      <c r="F53" s="145"/>
      <c r="G53" s="48">
        <v>0</v>
      </c>
      <c r="H53" s="38">
        <f t="shared" si="0"/>
        <v>0</v>
      </c>
      <c r="I53" s="144"/>
      <c r="J53" s="144"/>
      <c r="K53" s="31"/>
      <c r="L53" s="140"/>
      <c r="M53" s="143"/>
      <c r="N53" s="46"/>
    </row>
    <row r="54" spans="1:14" ht="13.8" x14ac:dyDescent="0.25">
      <c r="A54" s="2">
        <v>1</v>
      </c>
      <c r="B54" s="45" t="s">
        <v>166</v>
      </c>
      <c r="C54" s="34" t="s">
        <v>167</v>
      </c>
      <c r="D54" s="54" t="s">
        <v>168</v>
      </c>
      <c r="E54" s="145"/>
      <c r="F54" s="145"/>
      <c r="G54" s="48">
        <v>126000000</v>
      </c>
      <c r="H54" s="38">
        <f t="shared" si="0"/>
        <v>126000000</v>
      </c>
      <c r="I54" s="144"/>
      <c r="J54" s="144"/>
      <c r="K54" s="31"/>
      <c r="L54" s="140"/>
      <c r="M54" s="143" t="s">
        <v>792</v>
      </c>
      <c r="N54" s="46" t="s">
        <v>793</v>
      </c>
    </row>
    <row r="55" spans="1:14" ht="13.8" hidden="1" x14ac:dyDescent="0.25">
      <c r="A55" s="2">
        <v>1</v>
      </c>
      <c r="B55" s="45" t="s">
        <v>54</v>
      </c>
      <c r="C55" s="34" t="s">
        <v>172</v>
      </c>
      <c r="D55" s="54" t="s">
        <v>173</v>
      </c>
      <c r="E55" s="145"/>
      <c r="F55" s="145"/>
      <c r="G55" s="48">
        <v>0</v>
      </c>
      <c r="H55" s="38">
        <f t="shared" si="0"/>
        <v>0</v>
      </c>
      <c r="I55" s="144"/>
      <c r="J55" s="144"/>
      <c r="K55" s="31"/>
      <c r="L55" s="140"/>
      <c r="M55" s="143"/>
      <c r="N55" s="46"/>
    </row>
    <row r="56" spans="1:14" ht="13.8" hidden="1" x14ac:dyDescent="0.25">
      <c r="A56" s="2">
        <v>1</v>
      </c>
      <c r="B56" s="45" t="s">
        <v>54</v>
      </c>
      <c r="C56" s="34" t="s">
        <v>174</v>
      </c>
      <c r="D56" s="54" t="s">
        <v>175</v>
      </c>
      <c r="E56" s="145"/>
      <c r="F56" s="145"/>
      <c r="G56" s="48">
        <v>0</v>
      </c>
      <c r="H56" s="38">
        <f t="shared" si="0"/>
        <v>0</v>
      </c>
      <c r="I56" s="144"/>
      <c r="J56" s="144"/>
      <c r="K56" s="31"/>
      <c r="L56" s="140"/>
      <c r="M56" s="143"/>
      <c r="N56" s="46"/>
    </row>
    <row r="57" spans="1:14" ht="26.4" x14ac:dyDescent="0.25">
      <c r="A57" s="2">
        <v>1</v>
      </c>
      <c r="B57" s="45" t="s">
        <v>166</v>
      </c>
      <c r="C57" s="34" t="s">
        <v>176</v>
      </c>
      <c r="D57" s="54" t="s">
        <v>177</v>
      </c>
      <c r="E57" s="145"/>
      <c r="F57" s="145"/>
      <c r="G57" s="48">
        <v>500000</v>
      </c>
      <c r="H57" s="38">
        <f t="shared" si="0"/>
        <v>500000</v>
      </c>
      <c r="I57" s="144"/>
      <c r="J57" s="144"/>
      <c r="K57" s="31"/>
      <c r="L57" s="140"/>
      <c r="M57" s="143"/>
      <c r="N57" s="46"/>
    </row>
    <row r="58" spans="1:14" ht="13.8" x14ac:dyDescent="0.25">
      <c r="A58" s="2">
        <v>1</v>
      </c>
      <c r="B58" s="45" t="s">
        <v>166</v>
      </c>
      <c r="C58" s="34" t="s">
        <v>180</v>
      </c>
      <c r="D58" s="54" t="s">
        <v>181</v>
      </c>
      <c r="E58" s="145"/>
      <c r="F58" s="145"/>
      <c r="G58" s="48">
        <v>11405652</v>
      </c>
      <c r="H58" s="38">
        <f t="shared" si="0"/>
        <v>11405652</v>
      </c>
      <c r="I58" s="144"/>
      <c r="J58" s="144"/>
      <c r="K58" s="31"/>
      <c r="L58" s="140"/>
      <c r="M58" s="143" t="s">
        <v>794</v>
      </c>
      <c r="N58" s="46" t="s">
        <v>795</v>
      </c>
    </row>
    <row r="59" spans="1:14" ht="26.4" x14ac:dyDescent="0.25">
      <c r="A59" s="2">
        <v>1</v>
      </c>
      <c r="B59" s="45" t="s">
        <v>166</v>
      </c>
      <c r="C59" s="34" t="s">
        <v>184</v>
      </c>
      <c r="D59" s="54" t="s">
        <v>185</v>
      </c>
      <c r="E59" s="145"/>
      <c r="F59" s="145"/>
      <c r="G59" s="48">
        <v>500000</v>
      </c>
      <c r="H59" s="38">
        <f t="shared" si="0"/>
        <v>500000</v>
      </c>
      <c r="I59" s="144"/>
      <c r="J59" s="144"/>
      <c r="K59" s="31"/>
      <c r="L59" s="140"/>
      <c r="M59" s="143"/>
      <c r="N59" s="46"/>
    </row>
    <row r="60" spans="1:14" ht="39.6" x14ac:dyDescent="0.25">
      <c r="A60" s="2">
        <v>1</v>
      </c>
      <c r="B60" s="45" t="s">
        <v>166</v>
      </c>
      <c r="C60" s="34" t="s">
        <v>186</v>
      </c>
      <c r="D60" s="54" t="s">
        <v>187</v>
      </c>
      <c r="E60" s="145"/>
      <c r="F60" s="145"/>
      <c r="G60" s="48">
        <v>2267486</v>
      </c>
      <c r="H60" s="38">
        <f t="shared" si="0"/>
        <v>2267486</v>
      </c>
      <c r="I60" s="144"/>
      <c r="J60" s="144"/>
      <c r="K60" s="31"/>
      <c r="L60" s="140"/>
      <c r="M60" s="143" t="s">
        <v>796</v>
      </c>
      <c r="N60" s="54" t="s">
        <v>797</v>
      </c>
    </row>
    <row r="61" spans="1:14" ht="26.4" x14ac:dyDescent="0.25">
      <c r="A61" s="2">
        <v>1</v>
      </c>
      <c r="B61" s="45" t="s">
        <v>166</v>
      </c>
      <c r="C61" s="34" t="s">
        <v>190</v>
      </c>
      <c r="D61" s="54" t="s">
        <v>798</v>
      </c>
      <c r="E61" s="145"/>
      <c r="F61" s="145"/>
      <c r="G61" s="48">
        <v>29902148</v>
      </c>
      <c r="H61" s="38">
        <f t="shared" si="0"/>
        <v>29902148</v>
      </c>
      <c r="I61" s="144"/>
      <c r="J61" s="144"/>
      <c r="K61" s="31"/>
      <c r="L61" s="140"/>
      <c r="M61" s="143" t="s">
        <v>799</v>
      </c>
      <c r="N61" s="46" t="s">
        <v>800</v>
      </c>
    </row>
    <row r="62" spans="1:14" ht="13.8" hidden="1" x14ac:dyDescent="0.25">
      <c r="A62" s="2">
        <v>1</v>
      </c>
      <c r="B62" s="45" t="s">
        <v>166</v>
      </c>
      <c r="C62" s="34" t="s">
        <v>194</v>
      </c>
      <c r="D62" s="50" t="s">
        <v>195</v>
      </c>
      <c r="E62" s="145"/>
      <c r="F62" s="145"/>
      <c r="G62" s="48">
        <v>0</v>
      </c>
      <c r="H62" s="38">
        <f t="shared" si="0"/>
        <v>0</v>
      </c>
      <c r="I62" s="144"/>
      <c r="J62" s="144"/>
      <c r="K62" s="31"/>
      <c r="L62" s="140"/>
      <c r="M62" s="143"/>
      <c r="N62" s="46"/>
    </row>
    <row r="63" spans="1:14" ht="13.8" hidden="1" x14ac:dyDescent="0.25">
      <c r="A63" s="2">
        <v>1</v>
      </c>
      <c r="B63" s="45" t="s">
        <v>198</v>
      </c>
      <c r="C63" s="34" t="s">
        <v>199</v>
      </c>
      <c r="D63" s="50" t="s">
        <v>200</v>
      </c>
      <c r="E63" s="145"/>
      <c r="F63" s="145"/>
      <c r="G63" s="57">
        <v>0</v>
      </c>
      <c r="H63" s="38">
        <f t="shared" si="0"/>
        <v>0</v>
      </c>
      <c r="I63" s="144"/>
      <c r="J63" s="144"/>
      <c r="K63" s="31"/>
      <c r="L63" s="140"/>
      <c r="M63" s="143"/>
      <c r="N63" s="46"/>
    </row>
    <row r="64" spans="1:14" ht="13.8" hidden="1" x14ac:dyDescent="0.25">
      <c r="A64" s="2">
        <v>1</v>
      </c>
      <c r="B64" s="45" t="s">
        <v>198</v>
      </c>
      <c r="C64" s="34" t="s">
        <v>201</v>
      </c>
      <c r="D64" s="50" t="s">
        <v>202</v>
      </c>
      <c r="E64" s="145"/>
      <c r="F64" s="145"/>
      <c r="G64" s="48">
        <v>0</v>
      </c>
      <c r="H64" s="38">
        <f t="shared" si="0"/>
        <v>0</v>
      </c>
      <c r="I64" s="144"/>
      <c r="J64" s="144"/>
      <c r="K64" s="31"/>
      <c r="L64" s="140"/>
      <c r="M64" s="143"/>
      <c r="N64" s="46"/>
    </row>
    <row r="65" spans="1:14" ht="13.8" hidden="1" x14ac:dyDescent="0.25">
      <c r="A65" s="2">
        <v>1</v>
      </c>
      <c r="B65" s="45" t="s">
        <v>198</v>
      </c>
      <c r="C65" s="34" t="s">
        <v>203</v>
      </c>
      <c r="D65" s="50" t="s">
        <v>204</v>
      </c>
      <c r="E65" s="145"/>
      <c r="F65" s="145"/>
      <c r="G65" s="48">
        <v>0</v>
      </c>
      <c r="H65" s="38">
        <f t="shared" si="0"/>
        <v>0</v>
      </c>
      <c r="I65" s="144"/>
      <c r="J65" s="144"/>
      <c r="K65" s="31"/>
      <c r="L65" s="140"/>
      <c r="M65" s="143"/>
      <c r="N65" s="46"/>
    </row>
    <row r="66" spans="1:14" ht="13.8" x14ac:dyDescent="0.25">
      <c r="A66" s="2">
        <v>1</v>
      </c>
      <c r="B66" s="45" t="s">
        <v>198</v>
      </c>
      <c r="C66" s="34" t="s">
        <v>205</v>
      </c>
      <c r="D66" s="50" t="s">
        <v>206</v>
      </c>
      <c r="E66" s="145"/>
      <c r="F66" s="145"/>
      <c r="G66" s="48">
        <v>300000</v>
      </c>
      <c r="H66" s="38">
        <f t="shared" si="0"/>
        <v>300000</v>
      </c>
      <c r="I66" s="144"/>
      <c r="J66" s="144"/>
      <c r="K66" s="31"/>
      <c r="L66" s="140"/>
      <c r="M66" s="143"/>
      <c r="N66" s="46"/>
    </row>
    <row r="67" spans="1:14" ht="13.8" hidden="1" x14ac:dyDescent="0.25">
      <c r="A67" s="2">
        <v>1</v>
      </c>
      <c r="B67" s="45" t="s">
        <v>207</v>
      </c>
      <c r="C67" s="34" t="s">
        <v>208</v>
      </c>
      <c r="D67" s="50" t="s">
        <v>209</v>
      </c>
      <c r="E67" s="145"/>
      <c r="F67" s="145"/>
      <c r="G67" s="57">
        <v>0</v>
      </c>
      <c r="H67" s="38">
        <f t="shared" si="0"/>
        <v>0</v>
      </c>
      <c r="I67" s="144"/>
      <c r="J67" s="144"/>
      <c r="K67" s="31"/>
      <c r="L67" s="140"/>
      <c r="M67" s="143"/>
      <c r="N67" s="46"/>
    </row>
    <row r="68" spans="1:14" ht="13.8" hidden="1" x14ac:dyDescent="0.25">
      <c r="A68" s="2">
        <v>1</v>
      </c>
      <c r="B68" s="45" t="s">
        <v>207</v>
      </c>
      <c r="C68" s="34" t="s">
        <v>210</v>
      </c>
      <c r="D68" s="50" t="s">
        <v>211</v>
      </c>
      <c r="E68" s="145"/>
      <c r="F68" s="145"/>
      <c r="G68" s="57">
        <v>0</v>
      </c>
      <c r="H68" s="38">
        <f t="shared" si="0"/>
        <v>0</v>
      </c>
      <c r="I68" s="144"/>
      <c r="J68" s="144"/>
      <c r="K68" s="31"/>
      <c r="L68" s="140"/>
      <c r="M68" s="143"/>
      <c r="N68" s="46"/>
    </row>
    <row r="69" spans="1:14" ht="13.8" hidden="1" x14ac:dyDescent="0.25">
      <c r="A69" s="2">
        <v>1</v>
      </c>
      <c r="B69" s="45" t="s">
        <v>207</v>
      </c>
      <c r="C69" s="34" t="s">
        <v>212</v>
      </c>
      <c r="D69" s="50" t="s">
        <v>213</v>
      </c>
      <c r="E69" s="145"/>
      <c r="F69" s="145"/>
      <c r="G69" s="57">
        <v>0</v>
      </c>
      <c r="H69" s="38">
        <f t="shared" si="0"/>
        <v>0</v>
      </c>
      <c r="I69" s="144"/>
      <c r="J69" s="144"/>
      <c r="K69" s="31"/>
      <c r="L69" s="140"/>
      <c r="M69" s="143"/>
      <c r="N69" s="46"/>
    </row>
    <row r="70" spans="1:14" ht="13.8" hidden="1" x14ac:dyDescent="0.25">
      <c r="A70" s="2">
        <v>1</v>
      </c>
      <c r="B70" s="45" t="s">
        <v>207</v>
      </c>
      <c r="C70" s="34" t="s">
        <v>214</v>
      </c>
      <c r="D70" s="50" t="s">
        <v>215</v>
      </c>
      <c r="E70" s="145"/>
      <c r="F70" s="145"/>
      <c r="G70" s="57">
        <v>0</v>
      </c>
      <c r="H70" s="38">
        <f t="shared" si="0"/>
        <v>0</v>
      </c>
      <c r="I70" s="144"/>
      <c r="J70" s="144"/>
      <c r="K70" s="31"/>
      <c r="L70" s="140"/>
      <c r="M70" s="143"/>
      <c r="N70" s="46"/>
    </row>
    <row r="71" spans="1:14" ht="13.8" x14ac:dyDescent="0.25">
      <c r="A71" s="2">
        <v>1</v>
      </c>
      <c r="B71" s="45" t="s">
        <v>207</v>
      </c>
      <c r="C71" s="34" t="s">
        <v>216</v>
      </c>
      <c r="D71" s="50" t="s">
        <v>217</v>
      </c>
      <c r="E71" s="145"/>
      <c r="F71" s="145"/>
      <c r="G71" s="48">
        <v>1000000</v>
      </c>
      <c r="H71" s="38">
        <f t="shared" si="0"/>
        <v>1000000</v>
      </c>
      <c r="I71" s="144"/>
      <c r="J71" s="144"/>
      <c r="K71" s="31"/>
      <c r="L71" s="140"/>
      <c r="M71" s="143" t="s">
        <v>789</v>
      </c>
      <c r="N71" s="46" t="s">
        <v>801</v>
      </c>
    </row>
    <row r="72" spans="1:14" ht="13.8" hidden="1" x14ac:dyDescent="0.25">
      <c r="A72" s="2"/>
      <c r="B72" s="45" t="s">
        <v>207</v>
      </c>
      <c r="C72" s="34" t="s">
        <v>218</v>
      </c>
      <c r="D72" s="50" t="s">
        <v>219</v>
      </c>
      <c r="E72" s="145"/>
      <c r="F72" s="145"/>
      <c r="G72" s="48">
        <v>0</v>
      </c>
      <c r="H72" s="38">
        <f t="shared" ref="H72:H135" si="1">+E72+F72+G72</f>
        <v>0</v>
      </c>
      <c r="I72" s="144"/>
      <c r="J72" s="144"/>
      <c r="K72" s="31"/>
      <c r="L72" s="140"/>
      <c r="M72" s="143"/>
      <c r="N72" s="46"/>
    </row>
    <row r="73" spans="1:14" ht="13.8" x14ac:dyDescent="0.25">
      <c r="A73" s="2">
        <v>2</v>
      </c>
      <c r="B73" s="2" t="s">
        <v>220</v>
      </c>
      <c r="C73" s="34" t="s">
        <v>221</v>
      </c>
      <c r="D73" s="50" t="s">
        <v>222</v>
      </c>
      <c r="E73" s="145"/>
      <c r="F73" s="145"/>
      <c r="G73" s="48">
        <v>4000000</v>
      </c>
      <c r="H73" s="38">
        <f t="shared" si="1"/>
        <v>4000000</v>
      </c>
      <c r="I73" s="144"/>
      <c r="J73" s="144"/>
      <c r="K73" s="31"/>
      <c r="L73" s="140"/>
      <c r="M73" s="143"/>
      <c r="N73" s="46"/>
    </row>
    <row r="74" spans="1:14" ht="13.8" x14ac:dyDescent="0.25">
      <c r="A74" s="2">
        <v>2</v>
      </c>
      <c r="B74" s="2" t="s">
        <v>220</v>
      </c>
      <c r="C74" s="34" t="s">
        <v>223</v>
      </c>
      <c r="D74" s="50" t="s">
        <v>224</v>
      </c>
      <c r="E74" s="145"/>
      <c r="F74" s="145"/>
      <c r="G74" s="48">
        <v>50000</v>
      </c>
      <c r="H74" s="38">
        <f t="shared" si="1"/>
        <v>50000</v>
      </c>
      <c r="I74" s="144"/>
      <c r="J74" s="144"/>
      <c r="K74" s="31"/>
      <c r="L74" s="140"/>
      <c r="M74" s="143"/>
      <c r="N74" s="46"/>
    </row>
    <row r="75" spans="1:14" ht="13.8" hidden="1" x14ac:dyDescent="0.25">
      <c r="A75" s="2">
        <v>2</v>
      </c>
      <c r="B75" s="2" t="s">
        <v>220</v>
      </c>
      <c r="C75" s="34" t="s">
        <v>225</v>
      </c>
      <c r="D75" s="50" t="s">
        <v>226</v>
      </c>
      <c r="E75" s="145"/>
      <c r="F75" s="145"/>
      <c r="G75" s="48">
        <v>0</v>
      </c>
      <c r="H75" s="38">
        <f t="shared" si="1"/>
        <v>0</v>
      </c>
      <c r="I75" s="144"/>
      <c r="J75" s="144"/>
      <c r="K75" s="31"/>
      <c r="L75" s="140"/>
      <c r="M75" s="143"/>
      <c r="N75" s="46"/>
    </row>
    <row r="76" spans="1:14" ht="13.8" x14ac:dyDescent="0.25">
      <c r="A76" s="2">
        <v>2</v>
      </c>
      <c r="B76" s="2" t="s">
        <v>220</v>
      </c>
      <c r="C76" s="34" t="s">
        <v>227</v>
      </c>
      <c r="D76" s="50" t="s">
        <v>228</v>
      </c>
      <c r="E76" s="145"/>
      <c r="F76" s="145"/>
      <c r="G76" s="48">
        <v>2000000</v>
      </c>
      <c r="H76" s="38">
        <f t="shared" si="1"/>
        <v>2000000</v>
      </c>
      <c r="I76" s="144"/>
      <c r="J76" s="144"/>
      <c r="K76" s="31"/>
      <c r="L76" s="140"/>
      <c r="M76" s="143"/>
      <c r="N76" s="46"/>
    </row>
    <row r="77" spans="1:14" ht="13.8" hidden="1" x14ac:dyDescent="0.25">
      <c r="A77" s="2">
        <v>2</v>
      </c>
      <c r="B77" s="2" t="s">
        <v>220</v>
      </c>
      <c r="C77" s="34" t="s">
        <v>229</v>
      </c>
      <c r="D77" s="50" t="s">
        <v>230</v>
      </c>
      <c r="E77" s="145"/>
      <c r="F77" s="145"/>
      <c r="G77" s="48">
        <v>0</v>
      </c>
      <c r="H77" s="38">
        <f t="shared" si="1"/>
        <v>0</v>
      </c>
      <c r="I77" s="144"/>
      <c r="J77" s="144"/>
      <c r="K77" s="31"/>
      <c r="L77" s="140"/>
      <c r="M77" s="143"/>
      <c r="N77" s="46"/>
    </row>
    <row r="78" spans="1:14" ht="13.8" hidden="1" x14ac:dyDescent="0.25">
      <c r="A78" s="2">
        <v>2</v>
      </c>
      <c r="B78" s="2" t="s">
        <v>231</v>
      </c>
      <c r="C78" s="34" t="s">
        <v>232</v>
      </c>
      <c r="D78" s="50" t="s">
        <v>233</v>
      </c>
      <c r="E78" s="145"/>
      <c r="F78" s="145"/>
      <c r="G78" s="57">
        <v>0</v>
      </c>
      <c r="H78" s="38">
        <f t="shared" si="1"/>
        <v>0</v>
      </c>
      <c r="I78" s="144"/>
      <c r="J78" s="144"/>
      <c r="K78" s="31"/>
      <c r="L78" s="140"/>
      <c r="M78" s="143"/>
      <c r="N78" s="46"/>
    </row>
    <row r="79" spans="1:14" ht="13.8" hidden="1" x14ac:dyDescent="0.25">
      <c r="A79" s="2">
        <v>2</v>
      </c>
      <c r="B79" s="2" t="s">
        <v>231</v>
      </c>
      <c r="C79" s="34" t="s">
        <v>234</v>
      </c>
      <c r="D79" s="50" t="s">
        <v>235</v>
      </c>
      <c r="E79" s="145"/>
      <c r="F79" s="145"/>
      <c r="G79" s="48">
        <v>0</v>
      </c>
      <c r="H79" s="38">
        <f t="shared" si="1"/>
        <v>0</v>
      </c>
      <c r="I79" s="144"/>
      <c r="J79" s="144"/>
      <c r="K79" s="31"/>
      <c r="L79" s="140"/>
      <c r="M79" s="143"/>
      <c r="N79" s="46"/>
    </row>
    <row r="80" spans="1:14" ht="13.8" hidden="1" x14ac:dyDescent="0.25">
      <c r="A80" s="2">
        <v>2</v>
      </c>
      <c r="B80" s="2" t="s">
        <v>231</v>
      </c>
      <c r="C80" s="34" t="s">
        <v>238</v>
      </c>
      <c r="D80" s="50" t="s">
        <v>239</v>
      </c>
      <c r="E80" s="145"/>
      <c r="F80" s="145"/>
      <c r="G80" s="48"/>
      <c r="H80" s="38">
        <f t="shared" si="1"/>
        <v>0</v>
      </c>
      <c r="I80" s="144"/>
      <c r="J80" s="144"/>
      <c r="K80" s="31"/>
      <c r="L80" s="140"/>
      <c r="M80" s="143"/>
      <c r="N80" s="46"/>
    </row>
    <row r="81" spans="1:14" ht="13.8" hidden="1" x14ac:dyDescent="0.25">
      <c r="A81" s="2">
        <v>2</v>
      </c>
      <c r="B81" s="2" t="s">
        <v>231</v>
      </c>
      <c r="C81" s="34" t="s">
        <v>241</v>
      </c>
      <c r="D81" s="50" t="s">
        <v>242</v>
      </c>
      <c r="E81" s="145"/>
      <c r="F81" s="145"/>
      <c r="G81" s="57">
        <v>0</v>
      </c>
      <c r="H81" s="38">
        <f t="shared" si="1"/>
        <v>0</v>
      </c>
      <c r="I81" s="144"/>
      <c r="J81" s="144"/>
      <c r="K81" s="31"/>
      <c r="L81" s="140"/>
      <c r="M81" s="143"/>
      <c r="N81" s="46"/>
    </row>
    <row r="82" spans="1:14" ht="13.8" x14ac:dyDescent="0.25">
      <c r="A82" s="2">
        <v>2</v>
      </c>
      <c r="B82" s="2" t="s">
        <v>243</v>
      </c>
      <c r="C82" s="34" t="s">
        <v>244</v>
      </c>
      <c r="D82" s="50" t="s">
        <v>245</v>
      </c>
      <c r="E82" s="145"/>
      <c r="F82" s="145"/>
      <c r="G82" s="48">
        <v>420000</v>
      </c>
      <c r="H82" s="38">
        <f t="shared" si="1"/>
        <v>420000</v>
      </c>
      <c r="I82" s="144"/>
      <c r="J82" s="144"/>
      <c r="K82" s="31"/>
      <c r="L82" s="140"/>
      <c r="M82" s="143"/>
      <c r="N82" s="46"/>
    </row>
    <row r="83" spans="1:14" ht="13.8" hidden="1" x14ac:dyDescent="0.25">
      <c r="A83" s="2">
        <v>2</v>
      </c>
      <c r="B83" s="2" t="s">
        <v>243</v>
      </c>
      <c r="C83" s="34" t="s">
        <v>246</v>
      </c>
      <c r="D83" s="50" t="s">
        <v>247</v>
      </c>
      <c r="E83" s="145"/>
      <c r="F83" s="145"/>
      <c r="G83" s="48">
        <v>0</v>
      </c>
      <c r="H83" s="38">
        <f t="shared" si="1"/>
        <v>0</v>
      </c>
      <c r="I83" s="144"/>
      <c r="J83" s="144"/>
      <c r="K83" s="31"/>
      <c r="L83" s="140"/>
      <c r="M83" s="143"/>
      <c r="N83" s="46"/>
    </row>
    <row r="84" spans="1:14" ht="13.8" hidden="1" x14ac:dyDescent="0.25">
      <c r="A84" s="2">
        <v>2</v>
      </c>
      <c r="B84" s="2" t="s">
        <v>243</v>
      </c>
      <c r="C84" s="34" t="s">
        <v>248</v>
      </c>
      <c r="D84" s="50" t="s">
        <v>249</v>
      </c>
      <c r="E84" s="145"/>
      <c r="F84" s="145"/>
      <c r="G84" s="48">
        <v>0</v>
      </c>
      <c r="H84" s="38">
        <f t="shared" si="1"/>
        <v>0</v>
      </c>
      <c r="I84" s="144"/>
      <c r="J84" s="144"/>
      <c r="K84" s="31"/>
      <c r="L84" s="140"/>
      <c r="M84" s="143"/>
      <c r="N84" s="46"/>
    </row>
    <row r="85" spans="1:14" ht="26.4" x14ac:dyDescent="0.25">
      <c r="A85" s="2">
        <v>2</v>
      </c>
      <c r="B85" s="2" t="s">
        <v>243</v>
      </c>
      <c r="C85" s="34" t="s">
        <v>250</v>
      </c>
      <c r="D85" s="54" t="s">
        <v>251</v>
      </c>
      <c r="E85" s="145"/>
      <c r="F85" s="145"/>
      <c r="G85" s="48">
        <v>2000000</v>
      </c>
      <c r="H85" s="38">
        <f t="shared" si="1"/>
        <v>2000000</v>
      </c>
      <c r="I85" s="144"/>
      <c r="J85" s="144"/>
      <c r="K85" s="31"/>
      <c r="L85" s="140"/>
      <c r="M85" s="143"/>
      <c r="N85" s="46"/>
    </row>
    <row r="86" spans="1:14" ht="13.8" hidden="1" x14ac:dyDescent="0.25">
      <c r="A86" s="2">
        <v>2</v>
      </c>
      <c r="B86" s="2" t="s">
        <v>243</v>
      </c>
      <c r="C86" s="34" t="s">
        <v>253</v>
      </c>
      <c r="D86" s="54" t="s">
        <v>254</v>
      </c>
      <c r="E86" s="145"/>
      <c r="F86" s="145"/>
      <c r="G86" s="48">
        <v>0</v>
      </c>
      <c r="H86" s="38">
        <f t="shared" si="1"/>
        <v>0</v>
      </c>
      <c r="I86" s="144"/>
      <c r="J86" s="144"/>
      <c r="K86" s="31"/>
      <c r="L86" s="140"/>
      <c r="M86" s="143"/>
      <c r="N86" s="46"/>
    </row>
    <row r="87" spans="1:14" ht="13.8" hidden="1" x14ac:dyDescent="0.25">
      <c r="A87" s="2">
        <v>2</v>
      </c>
      <c r="B87" s="2" t="s">
        <v>243</v>
      </c>
      <c r="C87" s="34" t="s">
        <v>255</v>
      </c>
      <c r="D87" s="54" t="s">
        <v>256</v>
      </c>
      <c r="E87" s="145"/>
      <c r="F87" s="145"/>
      <c r="G87" s="48">
        <v>0</v>
      </c>
      <c r="H87" s="38">
        <f t="shared" si="1"/>
        <v>0</v>
      </c>
      <c r="I87" s="144"/>
      <c r="J87" s="144"/>
      <c r="K87" s="31"/>
      <c r="L87" s="140"/>
      <c r="M87" s="143"/>
      <c r="N87" s="46"/>
    </row>
    <row r="88" spans="1:14" ht="26.4" hidden="1" x14ac:dyDescent="0.25">
      <c r="A88" s="2">
        <v>2</v>
      </c>
      <c r="B88" s="2" t="s">
        <v>243</v>
      </c>
      <c r="C88" s="34" t="s">
        <v>257</v>
      </c>
      <c r="D88" s="54" t="s">
        <v>258</v>
      </c>
      <c r="E88" s="145"/>
      <c r="F88" s="145"/>
      <c r="G88" s="48">
        <v>0</v>
      </c>
      <c r="H88" s="38">
        <f t="shared" si="1"/>
        <v>0</v>
      </c>
      <c r="I88" s="144"/>
      <c r="J88" s="144"/>
      <c r="K88" s="31"/>
      <c r="L88" s="140"/>
      <c r="M88" s="143"/>
      <c r="N88" s="46"/>
    </row>
    <row r="89" spans="1:14" ht="13.8" x14ac:dyDescent="0.25">
      <c r="A89" s="2">
        <v>2</v>
      </c>
      <c r="B89" s="2" t="s">
        <v>259</v>
      </c>
      <c r="C89" s="34" t="s">
        <v>260</v>
      </c>
      <c r="D89" s="50" t="s">
        <v>261</v>
      </c>
      <c r="E89" s="145"/>
      <c r="F89" s="145"/>
      <c r="G89" s="48">
        <v>500000</v>
      </c>
      <c r="H89" s="38">
        <f t="shared" si="1"/>
        <v>500000</v>
      </c>
      <c r="I89" s="144"/>
      <c r="J89" s="144"/>
      <c r="K89" s="31"/>
      <c r="L89" s="140"/>
      <c r="M89" s="143"/>
      <c r="N89" s="46"/>
    </row>
    <row r="90" spans="1:14" ht="13.8" x14ac:dyDescent="0.25">
      <c r="A90" s="2">
        <v>2</v>
      </c>
      <c r="B90" s="2" t="s">
        <v>259</v>
      </c>
      <c r="C90" s="34" t="s">
        <v>263</v>
      </c>
      <c r="D90" s="50" t="s">
        <v>264</v>
      </c>
      <c r="E90" s="145"/>
      <c r="F90" s="145"/>
      <c r="G90" s="48">
        <v>500000</v>
      </c>
      <c r="H90" s="38">
        <f t="shared" si="1"/>
        <v>500000</v>
      </c>
      <c r="I90" s="144"/>
      <c r="J90" s="144"/>
      <c r="K90" s="31"/>
      <c r="L90" s="140"/>
      <c r="M90" s="143"/>
      <c r="N90" s="46"/>
    </row>
    <row r="91" spans="1:14" ht="13.8" hidden="1" x14ac:dyDescent="0.25">
      <c r="A91" s="2">
        <v>2</v>
      </c>
      <c r="B91" s="2" t="s">
        <v>267</v>
      </c>
      <c r="C91" s="34" t="s">
        <v>268</v>
      </c>
      <c r="D91" s="50" t="s">
        <v>269</v>
      </c>
      <c r="E91" s="145"/>
      <c r="F91" s="145"/>
      <c r="G91" s="57">
        <v>0</v>
      </c>
      <c r="H91" s="38">
        <f t="shared" si="1"/>
        <v>0</v>
      </c>
      <c r="I91" s="144"/>
      <c r="J91" s="144"/>
      <c r="K91" s="31"/>
      <c r="L91" s="140"/>
      <c r="M91" s="143"/>
      <c r="N91" s="46"/>
    </row>
    <row r="92" spans="1:14" ht="13.8" hidden="1" x14ac:dyDescent="0.25">
      <c r="A92" s="2">
        <v>2</v>
      </c>
      <c r="B92" s="2" t="s">
        <v>267</v>
      </c>
      <c r="C92" s="34" t="s">
        <v>270</v>
      </c>
      <c r="D92" s="50" t="s">
        <v>271</v>
      </c>
      <c r="E92" s="145"/>
      <c r="F92" s="145"/>
      <c r="G92" s="57">
        <v>0</v>
      </c>
      <c r="H92" s="38">
        <f t="shared" si="1"/>
        <v>0</v>
      </c>
      <c r="I92" s="144"/>
      <c r="J92" s="144"/>
      <c r="K92" s="31"/>
      <c r="L92" s="140"/>
      <c r="M92" s="143"/>
      <c r="N92" s="46"/>
    </row>
    <row r="93" spans="1:14" ht="13.8" hidden="1" x14ac:dyDescent="0.25">
      <c r="A93" s="2">
        <v>2</v>
      </c>
      <c r="B93" s="2" t="s">
        <v>267</v>
      </c>
      <c r="C93" s="34" t="s">
        <v>272</v>
      </c>
      <c r="D93" s="50" t="s">
        <v>273</v>
      </c>
      <c r="E93" s="145"/>
      <c r="F93" s="145"/>
      <c r="G93" s="57">
        <v>0</v>
      </c>
      <c r="H93" s="38">
        <f t="shared" si="1"/>
        <v>0</v>
      </c>
      <c r="I93" s="144"/>
      <c r="J93" s="144"/>
      <c r="K93" s="31"/>
      <c r="L93" s="140"/>
      <c r="M93" s="143"/>
      <c r="N93" s="46"/>
    </row>
    <row r="94" spans="1:14" ht="13.8" hidden="1" x14ac:dyDescent="0.25">
      <c r="A94" s="2">
        <v>2</v>
      </c>
      <c r="B94" s="2" t="s">
        <v>267</v>
      </c>
      <c r="C94" s="34" t="s">
        <v>274</v>
      </c>
      <c r="D94" s="50" t="s">
        <v>275</v>
      </c>
      <c r="E94" s="145"/>
      <c r="F94" s="145"/>
      <c r="G94" s="57">
        <v>0</v>
      </c>
      <c r="H94" s="38">
        <f t="shared" si="1"/>
        <v>0</v>
      </c>
      <c r="I94" s="144"/>
      <c r="J94" s="144"/>
      <c r="K94" s="31"/>
      <c r="L94" s="140"/>
      <c r="M94" s="143"/>
      <c r="N94" s="46"/>
    </row>
    <row r="95" spans="1:14" ht="13.8" x14ac:dyDescent="0.25">
      <c r="A95" s="2">
        <v>2</v>
      </c>
      <c r="B95" s="2" t="s">
        <v>276</v>
      </c>
      <c r="C95" s="34" t="s">
        <v>277</v>
      </c>
      <c r="D95" s="50" t="s">
        <v>278</v>
      </c>
      <c r="E95" s="145"/>
      <c r="F95" s="145"/>
      <c r="G95" s="48">
        <v>810862</v>
      </c>
      <c r="H95" s="38">
        <f t="shared" si="1"/>
        <v>810862</v>
      </c>
      <c r="I95" s="144"/>
      <c r="J95" s="144"/>
      <c r="K95" s="31"/>
      <c r="L95" s="140"/>
      <c r="M95" s="143"/>
      <c r="N95" s="46"/>
    </row>
    <row r="96" spans="1:14" ht="26.4" hidden="1" x14ac:dyDescent="0.25">
      <c r="A96" s="2">
        <v>2</v>
      </c>
      <c r="B96" s="2" t="s">
        <v>276</v>
      </c>
      <c r="C96" s="34" t="s">
        <v>281</v>
      </c>
      <c r="D96" s="54" t="s">
        <v>282</v>
      </c>
      <c r="E96" s="145"/>
      <c r="F96" s="145"/>
      <c r="G96" s="48">
        <v>0</v>
      </c>
      <c r="H96" s="38">
        <f t="shared" si="1"/>
        <v>0</v>
      </c>
      <c r="I96" s="144"/>
      <c r="J96" s="144"/>
      <c r="K96" s="31"/>
      <c r="L96" s="140"/>
      <c r="M96" s="143"/>
      <c r="N96" s="46"/>
    </row>
    <row r="97" spans="1:14" ht="13.8" x14ac:dyDescent="0.25">
      <c r="A97" s="2">
        <v>2</v>
      </c>
      <c r="B97" s="2" t="s">
        <v>276</v>
      </c>
      <c r="C97" s="34" t="s">
        <v>283</v>
      </c>
      <c r="D97" s="50" t="s">
        <v>284</v>
      </c>
      <c r="E97" s="145"/>
      <c r="F97" s="145"/>
      <c r="G97" s="48">
        <v>1000000</v>
      </c>
      <c r="H97" s="38">
        <f t="shared" si="1"/>
        <v>1000000</v>
      </c>
      <c r="I97" s="144"/>
      <c r="J97" s="144"/>
      <c r="K97" s="31"/>
      <c r="L97" s="140"/>
      <c r="M97" s="143" t="s">
        <v>802</v>
      </c>
      <c r="N97" s="46" t="s">
        <v>803</v>
      </c>
    </row>
    <row r="98" spans="1:14" ht="13.8" x14ac:dyDescent="0.25">
      <c r="A98" s="2">
        <v>2</v>
      </c>
      <c r="B98" s="2" t="s">
        <v>276</v>
      </c>
      <c r="C98" s="34" t="s">
        <v>287</v>
      </c>
      <c r="D98" s="50" t="s">
        <v>288</v>
      </c>
      <c r="E98" s="145"/>
      <c r="F98" s="145"/>
      <c r="G98" s="48">
        <v>500000</v>
      </c>
      <c r="H98" s="38">
        <f t="shared" si="1"/>
        <v>500000</v>
      </c>
      <c r="I98" s="144"/>
      <c r="J98" s="144"/>
      <c r="K98" s="31"/>
      <c r="L98" s="140"/>
      <c r="M98" s="143"/>
      <c r="N98" s="46"/>
    </row>
    <row r="99" spans="1:14" ht="13.8" x14ac:dyDescent="0.25">
      <c r="A99" s="2">
        <v>2</v>
      </c>
      <c r="B99" s="2" t="s">
        <v>276</v>
      </c>
      <c r="C99" s="34" t="s">
        <v>289</v>
      </c>
      <c r="D99" s="50" t="s">
        <v>290</v>
      </c>
      <c r="E99" s="145"/>
      <c r="F99" s="145"/>
      <c r="G99" s="48">
        <v>2000000</v>
      </c>
      <c r="H99" s="38">
        <f t="shared" si="1"/>
        <v>2000000</v>
      </c>
      <c r="I99" s="144"/>
      <c r="J99" s="144"/>
      <c r="K99" s="31"/>
      <c r="L99" s="140"/>
      <c r="M99" s="143"/>
      <c r="N99" s="46"/>
    </row>
    <row r="100" spans="1:14" ht="13.8" x14ac:dyDescent="0.25">
      <c r="A100" s="2">
        <v>2</v>
      </c>
      <c r="B100" s="2" t="s">
        <v>276</v>
      </c>
      <c r="C100" s="34" t="s">
        <v>293</v>
      </c>
      <c r="D100" s="50" t="s">
        <v>294</v>
      </c>
      <c r="E100" s="145"/>
      <c r="F100" s="145"/>
      <c r="G100" s="48">
        <v>2000000</v>
      </c>
      <c r="H100" s="38">
        <f t="shared" si="1"/>
        <v>2000000</v>
      </c>
      <c r="I100" s="144"/>
      <c r="J100" s="144"/>
      <c r="K100" s="31"/>
      <c r="L100" s="140"/>
      <c r="M100" s="143"/>
      <c r="N100" s="46"/>
    </row>
    <row r="101" spans="1:14" ht="13.8" hidden="1" x14ac:dyDescent="0.25">
      <c r="A101" s="2">
        <v>2</v>
      </c>
      <c r="B101" s="2" t="s">
        <v>276</v>
      </c>
      <c r="C101" s="34" t="s">
        <v>295</v>
      </c>
      <c r="D101" s="50" t="s">
        <v>296</v>
      </c>
      <c r="E101" s="145"/>
      <c r="F101" s="145"/>
      <c r="G101" s="48">
        <v>0</v>
      </c>
      <c r="H101" s="38">
        <f t="shared" si="1"/>
        <v>0</v>
      </c>
      <c r="I101" s="144"/>
      <c r="J101" s="144"/>
      <c r="K101" s="31"/>
      <c r="L101" s="140"/>
      <c r="M101" s="143"/>
      <c r="N101" s="46"/>
    </row>
    <row r="102" spans="1:14" ht="13.8" x14ac:dyDescent="0.25">
      <c r="A102" s="2">
        <v>2</v>
      </c>
      <c r="B102" s="2" t="s">
        <v>276</v>
      </c>
      <c r="C102" s="34" t="s">
        <v>298</v>
      </c>
      <c r="D102" s="50" t="s">
        <v>299</v>
      </c>
      <c r="E102" s="145"/>
      <c r="F102" s="145"/>
      <c r="G102" s="48">
        <v>3000000</v>
      </c>
      <c r="H102" s="38">
        <f t="shared" si="1"/>
        <v>3000000</v>
      </c>
      <c r="I102" s="144"/>
      <c r="J102" s="144"/>
      <c r="K102" s="31"/>
      <c r="L102" s="140"/>
      <c r="M102" s="143"/>
      <c r="N102" s="46"/>
    </row>
    <row r="103" spans="1:14" ht="13.8" hidden="1" x14ac:dyDescent="0.25">
      <c r="A103" s="2">
        <v>3</v>
      </c>
      <c r="B103" s="2" t="s">
        <v>300</v>
      </c>
      <c r="C103" s="34" t="s">
        <v>301</v>
      </c>
      <c r="D103" s="50" t="s">
        <v>302</v>
      </c>
      <c r="E103" s="153"/>
      <c r="F103" s="153"/>
      <c r="G103" s="57">
        <v>0</v>
      </c>
      <c r="H103" s="38">
        <f t="shared" si="1"/>
        <v>0</v>
      </c>
      <c r="I103" s="144"/>
      <c r="J103" s="144"/>
      <c r="K103" s="31"/>
      <c r="L103" s="140"/>
      <c r="M103" s="143"/>
      <c r="N103" s="46"/>
    </row>
    <row r="104" spans="1:14" ht="13.8" hidden="1" x14ac:dyDescent="0.25">
      <c r="A104" s="2">
        <v>3</v>
      </c>
      <c r="B104" s="2" t="s">
        <v>300</v>
      </c>
      <c r="C104" s="34" t="s">
        <v>303</v>
      </c>
      <c r="D104" s="50" t="s">
        <v>304</v>
      </c>
      <c r="E104" s="153"/>
      <c r="F104" s="153"/>
      <c r="G104" s="57">
        <v>0</v>
      </c>
      <c r="H104" s="38">
        <f t="shared" si="1"/>
        <v>0</v>
      </c>
      <c r="I104" s="144"/>
      <c r="J104" s="144"/>
      <c r="K104" s="31"/>
      <c r="L104" s="140"/>
      <c r="M104" s="143"/>
      <c r="N104" s="46"/>
    </row>
    <row r="105" spans="1:14" ht="13.8" hidden="1" x14ac:dyDescent="0.25">
      <c r="A105" s="2">
        <v>3</v>
      </c>
      <c r="B105" s="2" t="s">
        <v>300</v>
      </c>
      <c r="C105" s="34" t="s">
        <v>305</v>
      </c>
      <c r="D105" s="50" t="s">
        <v>306</v>
      </c>
      <c r="E105" s="153"/>
      <c r="F105" s="153"/>
      <c r="G105" s="57">
        <v>0</v>
      </c>
      <c r="H105" s="38">
        <f t="shared" si="1"/>
        <v>0</v>
      </c>
      <c r="I105" s="144"/>
      <c r="J105" s="144"/>
      <c r="K105" s="31"/>
      <c r="L105" s="140"/>
      <c r="M105" s="143"/>
      <c r="N105" s="46"/>
    </row>
    <row r="106" spans="1:14" ht="13.8" hidden="1" x14ac:dyDescent="0.25">
      <c r="A106" s="2">
        <v>3</v>
      </c>
      <c r="B106" s="2" t="s">
        <v>300</v>
      </c>
      <c r="C106" s="34" t="s">
        <v>307</v>
      </c>
      <c r="D106" s="50" t="s">
        <v>308</v>
      </c>
      <c r="E106" s="153"/>
      <c r="F106" s="153"/>
      <c r="G106" s="57">
        <v>0</v>
      </c>
      <c r="H106" s="38">
        <f t="shared" si="1"/>
        <v>0</v>
      </c>
      <c r="I106" s="144"/>
      <c r="J106" s="144"/>
      <c r="K106" s="31"/>
      <c r="L106" s="140"/>
      <c r="M106" s="143"/>
      <c r="N106" s="46"/>
    </row>
    <row r="107" spans="1:14" ht="13.8" hidden="1" x14ac:dyDescent="0.25">
      <c r="A107" s="2">
        <v>3</v>
      </c>
      <c r="B107" s="2" t="s">
        <v>309</v>
      </c>
      <c r="C107" s="34" t="s">
        <v>310</v>
      </c>
      <c r="D107" s="50" t="s">
        <v>311</v>
      </c>
      <c r="E107" s="153"/>
      <c r="F107" s="153"/>
      <c r="G107" s="57">
        <v>0</v>
      </c>
      <c r="H107" s="38">
        <f t="shared" si="1"/>
        <v>0</v>
      </c>
      <c r="I107" s="144"/>
      <c r="J107" s="144"/>
      <c r="K107" s="31"/>
      <c r="L107" s="140"/>
      <c r="M107" s="143"/>
      <c r="N107" s="46"/>
    </row>
    <row r="108" spans="1:14" ht="13.8" hidden="1" x14ac:dyDescent="0.25">
      <c r="A108" s="2">
        <v>3</v>
      </c>
      <c r="B108" s="2" t="s">
        <v>309</v>
      </c>
      <c r="C108" s="34" t="s">
        <v>312</v>
      </c>
      <c r="D108" s="50" t="s">
        <v>313</v>
      </c>
      <c r="E108" s="153"/>
      <c r="F108" s="153"/>
      <c r="G108" s="57">
        <v>0</v>
      </c>
      <c r="H108" s="38">
        <f t="shared" si="1"/>
        <v>0</v>
      </c>
      <c r="I108" s="144"/>
      <c r="J108" s="144"/>
      <c r="K108" s="31"/>
      <c r="L108" s="140"/>
      <c r="M108" s="143"/>
      <c r="N108" s="46"/>
    </row>
    <row r="109" spans="1:14" ht="13.8" hidden="1" x14ac:dyDescent="0.25">
      <c r="A109" s="2">
        <v>3</v>
      </c>
      <c r="B109" s="2" t="s">
        <v>309</v>
      </c>
      <c r="C109" s="34" t="s">
        <v>314</v>
      </c>
      <c r="D109" s="50" t="s">
        <v>315</v>
      </c>
      <c r="E109" s="153"/>
      <c r="F109" s="153"/>
      <c r="G109" s="57">
        <v>0</v>
      </c>
      <c r="H109" s="38">
        <f t="shared" si="1"/>
        <v>0</v>
      </c>
      <c r="I109" s="144"/>
      <c r="J109" s="144"/>
      <c r="K109" s="31"/>
      <c r="L109" s="140"/>
      <c r="M109" s="143"/>
      <c r="N109" s="46"/>
    </row>
    <row r="110" spans="1:14" ht="13.8" hidden="1" x14ac:dyDescent="0.25">
      <c r="A110" s="2">
        <v>3</v>
      </c>
      <c r="B110" s="2" t="s">
        <v>309</v>
      </c>
      <c r="C110" s="34" t="s">
        <v>316</v>
      </c>
      <c r="D110" s="50" t="s">
        <v>317</v>
      </c>
      <c r="E110" s="153"/>
      <c r="F110" s="153"/>
      <c r="G110" s="57">
        <v>0</v>
      </c>
      <c r="H110" s="38">
        <f t="shared" si="1"/>
        <v>0</v>
      </c>
      <c r="I110" s="144"/>
      <c r="J110" s="144"/>
      <c r="K110" s="31"/>
      <c r="L110" s="140"/>
      <c r="M110" s="143"/>
      <c r="N110" s="46"/>
    </row>
    <row r="111" spans="1:14" ht="13.8" hidden="1" x14ac:dyDescent="0.25">
      <c r="A111" s="2">
        <v>3</v>
      </c>
      <c r="B111" s="2" t="s">
        <v>309</v>
      </c>
      <c r="C111" s="34" t="s">
        <v>318</v>
      </c>
      <c r="D111" s="50" t="s">
        <v>319</v>
      </c>
      <c r="E111" s="153"/>
      <c r="F111" s="153"/>
      <c r="G111" s="57">
        <v>0</v>
      </c>
      <c r="H111" s="38">
        <f t="shared" si="1"/>
        <v>0</v>
      </c>
      <c r="I111" s="144"/>
      <c r="J111" s="144"/>
      <c r="K111" s="31"/>
      <c r="L111" s="140"/>
      <c r="M111" s="143"/>
      <c r="N111" s="46"/>
    </row>
    <row r="112" spans="1:14" ht="13.8" hidden="1" x14ac:dyDescent="0.25">
      <c r="A112" s="2">
        <v>3</v>
      </c>
      <c r="B112" s="2" t="s">
        <v>309</v>
      </c>
      <c r="C112" s="34" t="s">
        <v>320</v>
      </c>
      <c r="D112" s="50" t="s">
        <v>321</v>
      </c>
      <c r="E112" s="153"/>
      <c r="F112" s="153"/>
      <c r="G112" s="57">
        <v>0</v>
      </c>
      <c r="H112" s="38">
        <f t="shared" si="1"/>
        <v>0</v>
      </c>
      <c r="I112" s="144"/>
      <c r="J112" s="144"/>
      <c r="K112" s="31"/>
      <c r="L112" s="140"/>
      <c r="M112" s="143"/>
      <c r="N112" s="46"/>
    </row>
    <row r="113" spans="1:14" ht="13.8" hidden="1" x14ac:dyDescent="0.25">
      <c r="A113" s="2">
        <v>3</v>
      </c>
      <c r="B113" s="2" t="s">
        <v>309</v>
      </c>
      <c r="C113" s="34" t="s">
        <v>322</v>
      </c>
      <c r="D113" s="50" t="s">
        <v>323</v>
      </c>
      <c r="E113" s="153"/>
      <c r="F113" s="153"/>
      <c r="G113" s="57">
        <v>0</v>
      </c>
      <c r="H113" s="38">
        <f t="shared" si="1"/>
        <v>0</v>
      </c>
      <c r="I113" s="144"/>
      <c r="J113" s="144"/>
      <c r="K113" s="31"/>
      <c r="L113" s="140"/>
      <c r="M113" s="143"/>
      <c r="N113" s="46"/>
    </row>
    <row r="114" spans="1:14" ht="13.8" hidden="1" x14ac:dyDescent="0.25">
      <c r="A114" s="2">
        <v>3</v>
      </c>
      <c r="B114" s="2" t="s">
        <v>309</v>
      </c>
      <c r="C114" s="34" t="s">
        <v>324</v>
      </c>
      <c r="D114" s="50" t="s">
        <v>325</v>
      </c>
      <c r="E114" s="153"/>
      <c r="F114" s="153"/>
      <c r="G114" s="57">
        <v>0</v>
      </c>
      <c r="H114" s="38">
        <f t="shared" si="1"/>
        <v>0</v>
      </c>
      <c r="I114" s="144"/>
      <c r="J114" s="144"/>
      <c r="K114" s="31"/>
      <c r="L114" s="140"/>
      <c r="M114" s="143"/>
      <c r="N114" s="46"/>
    </row>
    <row r="115" spans="1:14" ht="13.8" hidden="1" x14ac:dyDescent="0.25">
      <c r="A115" s="2">
        <v>3</v>
      </c>
      <c r="B115" s="2" t="s">
        <v>326</v>
      </c>
      <c r="C115" s="34" t="s">
        <v>327</v>
      </c>
      <c r="D115" s="50" t="s">
        <v>328</v>
      </c>
      <c r="E115" s="153"/>
      <c r="F115" s="153"/>
      <c r="G115" s="57">
        <v>0</v>
      </c>
      <c r="H115" s="38">
        <f t="shared" si="1"/>
        <v>0</v>
      </c>
      <c r="I115" s="144"/>
      <c r="J115" s="144"/>
      <c r="K115" s="31"/>
      <c r="L115" s="140"/>
      <c r="M115" s="143"/>
      <c r="N115" s="46"/>
    </row>
    <row r="116" spans="1:14" ht="13.8" hidden="1" x14ac:dyDescent="0.25">
      <c r="A116" s="2">
        <v>3</v>
      </c>
      <c r="B116" s="2" t="s">
        <v>326</v>
      </c>
      <c r="C116" s="34" t="s">
        <v>329</v>
      </c>
      <c r="D116" s="50" t="s">
        <v>330</v>
      </c>
      <c r="E116" s="153"/>
      <c r="F116" s="153"/>
      <c r="G116" s="57">
        <v>0</v>
      </c>
      <c r="H116" s="38">
        <f t="shared" si="1"/>
        <v>0</v>
      </c>
      <c r="I116" s="144"/>
      <c r="J116" s="144"/>
      <c r="K116" s="31"/>
      <c r="L116" s="140"/>
      <c r="M116" s="143"/>
      <c r="N116" s="46"/>
    </row>
    <row r="117" spans="1:14" ht="13.8" hidden="1" x14ac:dyDescent="0.25">
      <c r="A117" s="2">
        <v>3</v>
      </c>
      <c r="B117" s="2" t="s">
        <v>331</v>
      </c>
      <c r="C117" s="34" t="s">
        <v>332</v>
      </c>
      <c r="D117" s="50" t="s">
        <v>333</v>
      </c>
      <c r="E117" s="153"/>
      <c r="F117" s="153"/>
      <c r="G117" s="57">
        <v>0</v>
      </c>
      <c r="H117" s="38">
        <f t="shared" si="1"/>
        <v>0</v>
      </c>
      <c r="I117" s="144"/>
      <c r="J117" s="144"/>
      <c r="K117" s="31"/>
      <c r="L117" s="140"/>
      <c r="M117" s="143"/>
      <c r="N117" s="46"/>
    </row>
    <row r="118" spans="1:14" ht="13.8" hidden="1" x14ac:dyDescent="0.25">
      <c r="A118" s="2">
        <v>3</v>
      </c>
      <c r="B118" s="2" t="s">
        <v>331</v>
      </c>
      <c r="C118" s="34" t="s">
        <v>334</v>
      </c>
      <c r="D118" s="50" t="s">
        <v>335</v>
      </c>
      <c r="E118" s="153"/>
      <c r="F118" s="153"/>
      <c r="G118" s="57">
        <v>0</v>
      </c>
      <c r="H118" s="38">
        <f t="shared" si="1"/>
        <v>0</v>
      </c>
      <c r="I118" s="144"/>
      <c r="J118" s="144"/>
      <c r="K118" s="31"/>
      <c r="L118" s="140"/>
      <c r="M118" s="143"/>
      <c r="N118" s="46"/>
    </row>
    <row r="119" spans="1:14" ht="13.8" hidden="1" x14ac:dyDescent="0.25">
      <c r="A119" s="2">
        <v>3</v>
      </c>
      <c r="B119" s="2" t="s">
        <v>331</v>
      </c>
      <c r="C119" s="34" t="s">
        <v>336</v>
      </c>
      <c r="D119" s="50" t="s">
        <v>337</v>
      </c>
      <c r="E119" s="153"/>
      <c r="F119" s="153"/>
      <c r="G119" s="57">
        <v>0</v>
      </c>
      <c r="H119" s="38">
        <f t="shared" si="1"/>
        <v>0</v>
      </c>
      <c r="I119" s="144"/>
      <c r="J119" s="144"/>
      <c r="K119" s="31"/>
      <c r="L119" s="140"/>
      <c r="M119" s="143"/>
      <c r="N119" s="46"/>
    </row>
    <row r="120" spans="1:14" ht="13.8" hidden="1" x14ac:dyDescent="0.25">
      <c r="A120" s="2">
        <v>3</v>
      </c>
      <c r="B120" s="2" t="s">
        <v>331</v>
      </c>
      <c r="C120" s="34" t="s">
        <v>338</v>
      </c>
      <c r="D120" s="50" t="s">
        <v>339</v>
      </c>
      <c r="E120" s="153"/>
      <c r="F120" s="153"/>
      <c r="G120" s="57">
        <v>0</v>
      </c>
      <c r="H120" s="38">
        <f t="shared" si="1"/>
        <v>0</v>
      </c>
      <c r="I120" s="144"/>
      <c r="J120" s="144"/>
      <c r="K120" s="31"/>
      <c r="L120" s="140"/>
      <c r="M120" s="143"/>
      <c r="N120" s="46"/>
    </row>
    <row r="121" spans="1:14" ht="13.8" hidden="1" x14ac:dyDescent="0.25">
      <c r="A121" s="2">
        <v>3</v>
      </c>
      <c r="B121" s="2" t="s">
        <v>331</v>
      </c>
      <c r="C121" s="34" t="s">
        <v>340</v>
      </c>
      <c r="D121" s="50" t="s">
        <v>341</v>
      </c>
      <c r="E121" s="153"/>
      <c r="F121" s="153"/>
      <c r="G121" s="57">
        <v>0</v>
      </c>
      <c r="H121" s="38">
        <f t="shared" si="1"/>
        <v>0</v>
      </c>
      <c r="I121" s="144"/>
      <c r="J121" s="144"/>
      <c r="K121" s="31"/>
      <c r="L121" s="140"/>
      <c r="M121" s="143"/>
      <c r="N121" s="46"/>
    </row>
    <row r="122" spans="1:14" ht="13.8" hidden="1" x14ac:dyDescent="0.25">
      <c r="A122" s="2">
        <v>4</v>
      </c>
      <c r="B122" s="2" t="s">
        <v>342</v>
      </c>
      <c r="C122" s="34" t="s">
        <v>343</v>
      </c>
      <c r="D122" s="50" t="s">
        <v>344</v>
      </c>
      <c r="E122" s="145"/>
      <c r="F122" s="145"/>
      <c r="G122" s="57">
        <v>0</v>
      </c>
      <c r="H122" s="38">
        <f t="shared" si="1"/>
        <v>0</v>
      </c>
      <c r="I122" s="144"/>
      <c r="J122" s="144"/>
      <c r="K122" s="31"/>
      <c r="L122" s="140"/>
      <c r="M122" s="143"/>
      <c r="N122" s="46"/>
    </row>
    <row r="123" spans="1:14" ht="13.8" hidden="1" x14ac:dyDescent="0.25">
      <c r="A123" s="2">
        <v>4</v>
      </c>
      <c r="B123" s="2" t="s">
        <v>342</v>
      </c>
      <c r="C123" s="34" t="s">
        <v>345</v>
      </c>
      <c r="D123" s="50" t="s">
        <v>346</v>
      </c>
      <c r="E123" s="145"/>
      <c r="F123" s="145"/>
      <c r="G123" s="57">
        <v>0</v>
      </c>
      <c r="H123" s="38">
        <f t="shared" si="1"/>
        <v>0</v>
      </c>
      <c r="I123" s="144"/>
      <c r="J123" s="144"/>
      <c r="K123" s="31"/>
      <c r="L123" s="140"/>
      <c r="M123" s="143"/>
      <c r="N123" s="46"/>
    </row>
    <row r="124" spans="1:14" ht="13.8" hidden="1" x14ac:dyDescent="0.25">
      <c r="A124" s="2">
        <v>4</v>
      </c>
      <c r="B124" s="2" t="s">
        <v>342</v>
      </c>
      <c r="C124" s="34" t="s">
        <v>347</v>
      </c>
      <c r="D124" s="50" t="s">
        <v>348</v>
      </c>
      <c r="E124" s="145"/>
      <c r="F124" s="145"/>
      <c r="G124" s="57">
        <v>0</v>
      </c>
      <c r="H124" s="38">
        <f t="shared" si="1"/>
        <v>0</v>
      </c>
      <c r="I124" s="144"/>
      <c r="J124" s="144"/>
      <c r="K124" s="31"/>
      <c r="L124" s="140"/>
      <c r="M124" s="143"/>
      <c r="N124" s="46"/>
    </row>
    <row r="125" spans="1:14" ht="13.8" hidden="1" x14ac:dyDescent="0.25">
      <c r="A125" s="2">
        <v>4</v>
      </c>
      <c r="B125" s="2" t="s">
        <v>342</v>
      </c>
      <c r="C125" s="34" t="s">
        <v>349</v>
      </c>
      <c r="D125" s="50" t="s">
        <v>350</v>
      </c>
      <c r="E125" s="145"/>
      <c r="F125" s="145"/>
      <c r="G125" s="57">
        <v>0</v>
      </c>
      <c r="H125" s="38">
        <f t="shared" si="1"/>
        <v>0</v>
      </c>
      <c r="I125" s="144"/>
      <c r="J125" s="144"/>
      <c r="K125" s="31"/>
      <c r="L125" s="140"/>
      <c r="M125" s="143"/>
      <c r="N125" s="46"/>
    </row>
    <row r="126" spans="1:14" ht="13.8" hidden="1" x14ac:dyDescent="0.25">
      <c r="A126" s="2">
        <v>4</v>
      </c>
      <c r="B126" s="2" t="s">
        <v>342</v>
      </c>
      <c r="C126" s="34" t="s">
        <v>351</v>
      </c>
      <c r="D126" s="50" t="s">
        <v>352</v>
      </c>
      <c r="E126" s="145"/>
      <c r="F126" s="145"/>
      <c r="G126" s="57">
        <v>0</v>
      </c>
      <c r="H126" s="38">
        <f t="shared" si="1"/>
        <v>0</v>
      </c>
      <c r="I126" s="144"/>
      <c r="J126" s="144"/>
      <c r="K126" s="31"/>
      <c r="L126" s="140"/>
      <c r="M126" s="143"/>
      <c r="N126" s="46"/>
    </row>
    <row r="127" spans="1:14" ht="13.8" hidden="1" x14ac:dyDescent="0.25">
      <c r="A127" s="2">
        <v>4</v>
      </c>
      <c r="B127" s="2" t="s">
        <v>342</v>
      </c>
      <c r="C127" s="34" t="s">
        <v>353</v>
      </c>
      <c r="D127" s="50" t="s">
        <v>354</v>
      </c>
      <c r="E127" s="145"/>
      <c r="F127" s="145"/>
      <c r="G127" s="57">
        <v>0</v>
      </c>
      <c r="H127" s="38">
        <f t="shared" si="1"/>
        <v>0</v>
      </c>
      <c r="I127" s="144"/>
      <c r="J127" s="144"/>
      <c r="K127" s="31"/>
      <c r="L127" s="140"/>
      <c r="M127" s="143"/>
      <c r="N127" s="46"/>
    </row>
    <row r="128" spans="1:14" ht="13.8" hidden="1" x14ac:dyDescent="0.25">
      <c r="A128" s="2">
        <v>4</v>
      </c>
      <c r="B128" s="2" t="s">
        <v>342</v>
      </c>
      <c r="C128" s="34" t="s">
        <v>355</v>
      </c>
      <c r="D128" s="50" t="s">
        <v>356</v>
      </c>
      <c r="E128" s="145"/>
      <c r="F128" s="145"/>
      <c r="G128" s="57">
        <v>0</v>
      </c>
      <c r="H128" s="38">
        <f t="shared" si="1"/>
        <v>0</v>
      </c>
      <c r="I128" s="144"/>
      <c r="J128" s="144"/>
      <c r="K128" s="31"/>
      <c r="L128" s="140"/>
      <c r="M128" s="143"/>
      <c r="N128" s="46"/>
    </row>
    <row r="129" spans="1:14" ht="13.8" hidden="1" x14ac:dyDescent="0.25">
      <c r="A129" s="2">
        <v>4</v>
      </c>
      <c r="B129" s="2" t="s">
        <v>342</v>
      </c>
      <c r="C129" s="34" t="s">
        <v>357</v>
      </c>
      <c r="D129" s="50" t="s">
        <v>358</v>
      </c>
      <c r="E129" s="145"/>
      <c r="F129" s="145"/>
      <c r="G129" s="57">
        <v>0</v>
      </c>
      <c r="H129" s="38">
        <f t="shared" si="1"/>
        <v>0</v>
      </c>
      <c r="I129" s="144"/>
      <c r="J129" s="144"/>
      <c r="K129" s="31"/>
      <c r="L129" s="140"/>
      <c r="M129" s="143"/>
      <c r="N129" s="46"/>
    </row>
    <row r="130" spans="1:14" ht="13.8" hidden="1" x14ac:dyDescent="0.25">
      <c r="A130" s="2">
        <v>4</v>
      </c>
      <c r="B130" s="2" t="s">
        <v>359</v>
      </c>
      <c r="C130" s="34" t="s">
        <v>360</v>
      </c>
      <c r="D130" s="50" t="s">
        <v>361</v>
      </c>
      <c r="E130" s="145"/>
      <c r="F130" s="145"/>
      <c r="G130" s="57">
        <v>0</v>
      </c>
      <c r="H130" s="38">
        <f t="shared" si="1"/>
        <v>0</v>
      </c>
      <c r="I130" s="144"/>
      <c r="J130" s="144"/>
      <c r="K130" s="31"/>
      <c r="L130" s="140"/>
      <c r="M130" s="143"/>
      <c r="N130" s="46"/>
    </row>
    <row r="131" spans="1:14" ht="13.8" hidden="1" x14ac:dyDescent="0.25">
      <c r="A131" s="2">
        <v>4</v>
      </c>
      <c r="B131" s="2" t="s">
        <v>359</v>
      </c>
      <c r="C131" s="34" t="s">
        <v>362</v>
      </c>
      <c r="D131" s="50" t="s">
        <v>363</v>
      </c>
      <c r="E131" s="145"/>
      <c r="F131" s="145"/>
      <c r="G131" s="57">
        <v>0</v>
      </c>
      <c r="H131" s="38">
        <f t="shared" si="1"/>
        <v>0</v>
      </c>
      <c r="I131" s="144"/>
      <c r="J131" s="144"/>
      <c r="K131" s="31"/>
      <c r="L131" s="140"/>
      <c r="M131" s="143"/>
      <c r="N131" s="46"/>
    </row>
    <row r="132" spans="1:14" ht="13.8" hidden="1" x14ac:dyDescent="0.25">
      <c r="A132" s="2">
        <v>4</v>
      </c>
      <c r="B132" s="2" t="s">
        <v>359</v>
      </c>
      <c r="C132" s="34" t="s">
        <v>364</v>
      </c>
      <c r="D132" s="50" t="s">
        <v>365</v>
      </c>
      <c r="E132" s="145"/>
      <c r="F132" s="145"/>
      <c r="G132" s="57">
        <v>0</v>
      </c>
      <c r="H132" s="38">
        <f t="shared" si="1"/>
        <v>0</v>
      </c>
      <c r="I132" s="144"/>
      <c r="J132" s="144"/>
      <c r="K132" s="31"/>
      <c r="L132" s="140"/>
      <c r="M132" s="143"/>
      <c r="N132" s="46"/>
    </row>
    <row r="133" spans="1:14" ht="13.8" hidden="1" x14ac:dyDescent="0.25">
      <c r="A133" s="2">
        <v>4</v>
      </c>
      <c r="B133" s="2" t="s">
        <v>359</v>
      </c>
      <c r="C133" s="34" t="s">
        <v>366</v>
      </c>
      <c r="D133" s="50" t="s">
        <v>367</v>
      </c>
      <c r="E133" s="145"/>
      <c r="F133" s="145"/>
      <c r="G133" s="57">
        <v>0</v>
      </c>
      <c r="H133" s="38">
        <f t="shared" si="1"/>
        <v>0</v>
      </c>
      <c r="I133" s="144"/>
      <c r="J133" s="144"/>
      <c r="K133" s="31"/>
      <c r="L133" s="140"/>
      <c r="M133" s="143"/>
      <c r="N133" s="46"/>
    </row>
    <row r="134" spans="1:14" ht="13.8" hidden="1" x14ac:dyDescent="0.25">
      <c r="A134" s="2">
        <v>4</v>
      </c>
      <c r="B134" s="2" t="s">
        <v>359</v>
      </c>
      <c r="C134" s="34" t="s">
        <v>368</v>
      </c>
      <c r="D134" s="50" t="s">
        <v>369</v>
      </c>
      <c r="E134" s="145"/>
      <c r="F134" s="145"/>
      <c r="G134" s="57">
        <v>0</v>
      </c>
      <c r="H134" s="38">
        <f t="shared" si="1"/>
        <v>0</v>
      </c>
      <c r="I134" s="144"/>
      <c r="J134" s="144"/>
      <c r="K134" s="31"/>
      <c r="L134" s="140"/>
      <c r="M134" s="143"/>
      <c r="N134" s="46"/>
    </row>
    <row r="135" spans="1:14" ht="13.8" hidden="1" x14ac:dyDescent="0.25">
      <c r="A135" s="2">
        <v>4</v>
      </c>
      <c r="B135" s="2" t="s">
        <v>359</v>
      </c>
      <c r="C135" s="34" t="s">
        <v>370</v>
      </c>
      <c r="D135" s="50" t="s">
        <v>371</v>
      </c>
      <c r="E135" s="145"/>
      <c r="F135" s="145"/>
      <c r="G135" s="57">
        <v>0</v>
      </c>
      <c r="H135" s="38">
        <f t="shared" si="1"/>
        <v>0</v>
      </c>
      <c r="I135" s="144"/>
      <c r="J135" s="144"/>
      <c r="K135" s="31"/>
      <c r="L135" s="140"/>
      <c r="M135" s="143"/>
      <c r="N135" s="46"/>
    </row>
    <row r="136" spans="1:14" ht="13.8" hidden="1" x14ac:dyDescent="0.25">
      <c r="A136" s="2">
        <v>4</v>
      </c>
      <c r="B136" s="2" t="s">
        <v>359</v>
      </c>
      <c r="C136" s="34" t="s">
        <v>372</v>
      </c>
      <c r="D136" s="50" t="s">
        <v>373</v>
      </c>
      <c r="E136" s="145"/>
      <c r="F136" s="145"/>
      <c r="G136" s="57">
        <v>0</v>
      </c>
      <c r="H136" s="38">
        <f t="shared" ref="H136:H199" si="2">+E136+F136+G136</f>
        <v>0</v>
      </c>
      <c r="I136" s="144"/>
      <c r="J136" s="144"/>
      <c r="K136" s="31"/>
      <c r="L136" s="140"/>
      <c r="M136" s="143"/>
      <c r="N136" s="46"/>
    </row>
    <row r="137" spans="1:14" ht="13.8" hidden="1" x14ac:dyDescent="0.25">
      <c r="A137" s="2">
        <v>4</v>
      </c>
      <c r="B137" s="2" t="s">
        <v>359</v>
      </c>
      <c r="C137" s="34" t="s">
        <v>374</v>
      </c>
      <c r="D137" s="50" t="s">
        <v>375</v>
      </c>
      <c r="E137" s="145"/>
      <c r="F137" s="145"/>
      <c r="G137" s="57">
        <v>0</v>
      </c>
      <c r="H137" s="38">
        <f t="shared" si="2"/>
        <v>0</v>
      </c>
      <c r="I137" s="144"/>
      <c r="J137" s="144"/>
      <c r="K137" s="31"/>
      <c r="L137" s="140"/>
      <c r="M137" s="143"/>
      <c r="N137" s="46"/>
    </row>
    <row r="138" spans="1:14" ht="13.8" hidden="1" x14ac:dyDescent="0.25">
      <c r="A138" s="2">
        <v>4</v>
      </c>
      <c r="B138" s="2" t="s">
        <v>376</v>
      </c>
      <c r="C138" s="34" t="s">
        <v>377</v>
      </c>
      <c r="D138" s="50" t="s">
        <v>378</v>
      </c>
      <c r="E138" s="145"/>
      <c r="F138" s="145"/>
      <c r="G138" s="57">
        <v>0</v>
      </c>
      <c r="H138" s="38">
        <f t="shared" si="2"/>
        <v>0</v>
      </c>
      <c r="I138" s="144"/>
      <c r="J138" s="144"/>
      <c r="K138" s="31"/>
      <c r="L138" s="140"/>
      <c r="M138" s="143"/>
      <c r="N138" s="46"/>
    </row>
    <row r="139" spans="1:14" ht="13.8" hidden="1" x14ac:dyDescent="0.25">
      <c r="A139" s="2">
        <v>4</v>
      </c>
      <c r="B139" s="2" t="s">
        <v>376</v>
      </c>
      <c r="C139" s="34" t="s">
        <v>379</v>
      </c>
      <c r="D139" s="50" t="s">
        <v>380</v>
      </c>
      <c r="E139" s="145"/>
      <c r="F139" s="145"/>
      <c r="G139" s="57">
        <v>0</v>
      </c>
      <c r="H139" s="38">
        <f t="shared" si="2"/>
        <v>0</v>
      </c>
      <c r="I139" s="144"/>
      <c r="J139" s="144"/>
      <c r="K139" s="31"/>
      <c r="L139" s="140"/>
      <c r="M139" s="143"/>
      <c r="N139" s="46"/>
    </row>
    <row r="140" spans="1:14" ht="13.8" hidden="1" x14ac:dyDescent="0.25">
      <c r="A140" s="2">
        <v>5</v>
      </c>
      <c r="B140" s="2" t="s">
        <v>381</v>
      </c>
      <c r="C140" s="34" t="s">
        <v>382</v>
      </c>
      <c r="D140" s="50" t="s">
        <v>383</v>
      </c>
      <c r="E140" s="145"/>
      <c r="F140" s="145"/>
      <c r="G140" s="48">
        <v>0</v>
      </c>
      <c r="H140" s="38">
        <f t="shared" si="2"/>
        <v>0</v>
      </c>
      <c r="I140" s="144"/>
      <c r="J140" s="144"/>
      <c r="K140" s="31"/>
      <c r="L140" s="140"/>
      <c r="M140" s="143"/>
      <c r="N140" s="46"/>
    </row>
    <row r="141" spans="1:14" ht="13.8" x14ac:dyDescent="0.25">
      <c r="A141" s="2">
        <v>5</v>
      </c>
      <c r="B141" s="2" t="s">
        <v>381</v>
      </c>
      <c r="C141" s="34" t="s">
        <v>384</v>
      </c>
      <c r="D141" s="50" t="s">
        <v>385</v>
      </c>
      <c r="E141" s="145"/>
      <c r="F141" s="145"/>
      <c r="G141" s="48">
        <v>300000</v>
      </c>
      <c r="H141" s="38">
        <f t="shared" si="2"/>
        <v>300000</v>
      </c>
      <c r="I141" s="144"/>
      <c r="J141" s="144"/>
      <c r="K141" s="31"/>
      <c r="L141" s="140"/>
      <c r="M141" s="143"/>
      <c r="N141" s="46"/>
    </row>
    <row r="142" spans="1:14" ht="13.8" x14ac:dyDescent="0.25">
      <c r="A142" s="2">
        <v>5</v>
      </c>
      <c r="B142" s="2" t="s">
        <v>381</v>
      </c>
      <c r="C142" s="34" t="s">
        <v>386</v>
      </c>
      <c r="D142" s="50" t="s">
        <v>387</v>
      </c>
      <c r="E142" s="145"/>
      <c r="F142" s="145"/>
      <c r="G142" s="48">
        <v>1500000</v>
      </c>
      <c r="H142" s="38">
        <f t="shared" si="2"/>
        <v>1500000</v>
      </c>
      <c r="I142" s="144"/>
      <c r="J142" s="144"/>
      <c r="K142" s="31"/>
      <c r="L142" s="140"/>
      <c r="M142" s="143"/>
      <c r="N142" s="46"/>
    </row>
    <row r="143" spans="1:14" ht="13.8" hidden="1" x14ac:dyDescent="0.25">
      <c r="A143" s="2">
        <v>5</v>
      </c>
      <c r="B143" s="2" t="s">
        <v>381</v>
      </c>
      <c r="C143" s="34" t="s">
        <v>388</v>
      </c>
      <c r="D143" s="50" t="s">
        <v>389</v>
      </c>
      <c r="E143" s="145"/>
      <c r="F143" s="145"/>
      <c r="G143" s="48">
        <v>0</v>
      </c>
      <c r="H143" s="38">
        <f t="shared" si="2"/>
        <v>0</v>
      </c>
      <c r="I143" s="144"/>
      <c r="J143" s="144"/>
      <c r="K143" s="31"/>
      <c r="L143" s="140"/>
      <c r="M143" s="143"/>
      <c r="N143" s="46"/>
    </row>
    <row r="144" spans="1:14" ht="13.8" hidden="1" x14ac:dyDescent="0.25">
      <c r="A144" s="2">
        <v>5</v>
      </c>
      <c r="B144" s="2" t="s">
        <v>381</v>
      </c>
      <c r="C144" s="34" t="s">
        <v>392</v>
      </c>
      <c r="D144" s="50" t="s">
        <v>393</v>
      </c>
      <c r="E144" s="145"/>
      <c r="F144" s="145"/>
      <c r="G144" s="48">
        <v>0</v>
      </c>
      <c r="H144" s="38">
        <f t="shared" si="2"/>
        <v>0</v>
      </c>
      <c r="I144" s="144"/>
      <c r="J144" s="144"/>
      <c r="K144" s="31"/>
      <c r="L144" s="140"/>
      <c r="M144" s="143"/>
      <c r="N144" s="46"/>
    </row>
    <row r="145" spans="1:14" ht="13.8" hidden="1" x14ac:dyDescent="0.25">
      <c r="A145" s="2">
        <v>5</v>
      </c>
      <c r="B145" s="2" t="s">
        <v>381</v>
      </c>
      <c r="C145" s="34" t="s">
        <v>394</v>
      </c>
      <c r="D145" s="50" t="s">
        <v>395</v>
      </c>
      <c r="E145" s="145"/>
      <c r="F145" s="145"/>
      <c r="G145" s="48">
        <v>0</v>
      </c>
      <c r="H145" s="38">
        <f t="shared" si="2"/>
        <v>0</v>
      </c>
      <c r="I145" s="144"/>
      <c r="J145" s="144"/>
      <c r="K145" s="31"/>
      <c r="L145" s="140"/>
      <c r="M145" s="143"/>
      <c r="N145" s="46"/>
    </row>
    <row r="146" spans="1:14" ht="13.8" hidden="1" x14ac:dyDescent="0.25">
      <c r="A146" s="2">
        <v>5</v>
      </c>
      <c r="B146" s="2" t="s">
        <v>381</v>
      </c>
      <c r="C146" s="34" t="s">
        <v>396</v>
      </c>
      <c r="D146" s="50" t="s">
        <v>397</v>
      </c>
      <c r="E146" s="145"/>
      <c r="F146" s="145"/>
      <c r="G146" s="48">
        <v>0</v>
      </c>
      <c r="H146" s="38">
        <f t="shared" si="2"/>
        <v>0</v>
      </c>
      <c r="I146" s="144"/>
      <c r="J146" s="144"/>
      <c r="K146" s="31"/>
      <c r="L146" s="140"/>
      <c r="M146" s="143"/>
      <c r="N146" s="46"/>
    </row>
    <row r="147" spans="1:14" ht="13.8" hidden="1" x14ac:dyDescent="0.25">
      <c r="A147" s="2">
        <v>5</v>
      </c>
      <c r="B147" s="2" t="s">
        <v>381</v>
      </c>
      <c r="C147" s="34" t="s">
        <v>398</v>
      </c>
      <c r="D147" s="50" t="s">
        <v>399</v>
      </c>
      <c r="E147" s="145"/>
      <c r="F147" s="145"/>
      <c r="G147" s="48">
        <v>0</v>
      </c>
      <c r="H147" s="38">
        <f t="shared" si="2"/>
        <v>0</v>
      </c>
      <c r="I147" s="144"/>
      <c r="J147" s="144"/>
      <c r="K147" s="31"/>
      <c r="L147" s="140"/>
      <c r="M147" s="143"/>
      <c r="N147" s="46"/>
    </row>
    <row r="148" spans="1:14" ht="13.8" hidden="1" x14ac:dyDescent="0.25">
      <c r="A148" s="2">
        <v>5</v>
      </c>
      <c r="B148" s="2" t="s">
        <v>400</v>
      </c>
      <c r="C148" s="34" t="s">
        <v>401</v>
      </c>
      <c r="D148" s="50" t="s">
        <v>402</v>
      </c>
      <c r="E148" s="145"/>
      <c r="F148" s="145"/>
      <c r="G148" s="57">
        <v>0</v>
      </c>
      <c r="H148" s="38">
        <f t="shared" si="2"/>
        <v>0</v>
      </c>
      <c r="I148" s="144"/>
      <c r="J148" s="144"/>
      <c r="K148" s="31"/>
      <c r="L148" s="140"/>
      <c r="M148" s="143"/>
      <c r="N148" s="46"/>
    </row>
    <row r="149" spans="1:14" ht="13.8" hidden="1" x14ac:dyDescent="0.25">
      <c r="A149" s="2">
        <v>5</v>
      </c>
      <c r="B149" s="2" t="s">
        <v>400</v>
      </c>
      <c r="C149" s="34" t="s">
        <v>403</v>
      </c>
      <c r="D149" s="50" t="s">
        <v>404</v>
      </c>
      <c r="E149" s="145"/>
      <c r="F149" s="145"/>
      <c r="G149" s="57">
        <v>0</v>
      </c>
      <c r="H149" s="38">
        <f t="shared" si="2"/>
        <v>0</v>
      </c>
      <c r="I149" s="144"/>
      <c r="J149" s="144"/>
      <c r="K149" s="31"/>
      <c r="L149" s="140"/>
      <c r="M149" s="143"/>
      <c r="N149" s="46"/>
    </row>
    <row r="150" spans="1:14" ht="13.8" hidden="1" x14ac:dyDescent="0.25">
      <c r="A150" s="2">
        <v>5</v>
      </c>
      <c r="B150" s="2" t="s">
        <v>400</v>
      </c>
      <c r="C150" s="34" t="s">
        <v>405</v>
      </c>
      <c r="D150" s="50" t="s">
        <v>406</v>
      </c>
      <c r="E150" s="145"/>
      <c r="F150" s="145"/>
      <c r="G150" s="57">
        <v>0</v>
      </c>
      <c r="H150" s="38">
        <f t="shared" si="2"/>
        <v>0</v>
      </c>
      <c r="I150" s="144"/>
      <c r="J150" s="144"/>
      <c r="K150" s="31"/>
      <c r="L150" s="140"/>
      <c r="M150" s="143"/>
      <c r="N150" s="46"/>
    </row>
    <row r="151" spans="1:14" ht="13.8" hidden="1" x14ac:dyDescent="0.25">
      <c r="A151" s="2">
        <v>5</v>
      </c>
      <c r="B151" s="2" t="s">
        <v>400</v>
      </c>
      <c r="C151" s="34" t="s">
        <v>407</v>
      </c>
      <c r="D151" s="50" t="s">
        <v>408</v>
      </c>
      <c r="E151" s="145"/>
      <c r="F151" s="145"/>
      <c r="G151" s="57">
        <v>0</v>
      </c>
      <c r="H151" s="38">
        <f t="shared" si="2"/>
        <v>0</v>
      </c>
      <c r="I151" s="144"/>
      <c r="J151" s="144"/>
      <c r="K151" s="31"/>
      <c r="L151" s="140"/>
      <c r="M151" s="143"/>
      <c r="N151" s="46"/>
    </row>
    <row r="152" spans="1:14" ht="13.8" hidden="1" x14ac:dyDescent="0.25">
      <c r="A152" s="2">
        <v>5</v>
      </c>
      <c r="B152" s="2" t="s">
        <v>400</v>
      </c>
      <c r="C152" s="34" t="s">
        <v>409</v>
      </c>
      <c r="D152" s="50" t="s">
        <v>410</v>
      </c>
      <c r="E152" s="145"/>
      <c r="F152" s="145"/>
      <c r="G152" s="57">
        <v>0</v>
      </c>
      <c r="H152" s="38">
        <f t="shared" si="2"/>
        <v>0</v>
      </c>
      <c r="I152" s="144"/>
      <c r="J152" s="144"/>
      <c r="K152" s="31"/>
      <c r="L152" s="140"/>
      <c r="M152" s="143"/>
      <c r="N152" s="46"/>
    </row>
    <row r="153" spans="1:14" ht="13.8" hidden="1" x14ac:dyDescent="0.25">
      <c r="A153" s="2">
        <v>5</v>
      </c>
      <c r="B153" s="2" t="s">
        <v>400</v>
      </c>
      <c r="C153" s="34" t="s">
        <v>411</v>
      </c>
      <c r="D153" s="50" t="s">
        <v>412</v>
      </c>
      <c r="E153" s="145"/>
      <c r="F153" s="145"/>
      <c r="G153" s="57">
        <v>0</v>
      </c>
      <c r="H153" s="38">
        <f t="shared" si="2"/>
        <v>0</v>
      </c>
      <c r="I153" s="144"/>
      <c r="J153" s="144"/>
      <c r="K153" s="31"/>
      <c r="L153" s="140"/>
      <c r="M153" s="143"/>
      <c r="N153" s="46"/>
    </row>
    <row r="154" spans="1:14" ht="13.8" hidden="1" x14ac:dyDescent="0.25">
      <c r="A154" s="2">
        <v>5</v>
      </c>
      <c r="B154" s="2" t="s">
        <v>400</v>
      </c>
      <c r="C154" s="34" t="s">
        <v>413</v>
      </c>
      <c r="D154" s="50" t="s">
        <v>414</v>
      </c>
      <c r="E154" s="145"/>
      <c r="F154" s="145"/>
      <c r="G154" s="57">
        <v>0</v>
      </c>
      <c r="H154" s="38">
        <f t="shared" si="2"/>
        <v>0</v>
      </c>
      <c r="I154" s="144"/>
      <c r="J154" s="144"/>
      <c r="K154" s="31"/>
      <c r="L154" s="140"/>
      <c r="M154" s="143"/>
      <c r="N154" s="46"/>
    </row>
    <row r="155" spans="1:14" ht="34.200000000000003" x14ac:dyDescent="0.25">
      <c r="A155" s="2">
        <v>5</v>
      </c>
      <c r="B155" s="2" t="s">
        <v>400</v>
      </c>
      <c r="C155" s="34" t="s">
        <v>415</v>
      </c>
      <c r="D155" s="50" t="s">
        <v>416</v>
      </c>
      <c r="E155" s="145"/>
      <c r="F155" s="145"/>
      <c r="G155" s="57">
        <v>1050679670</v>
      </c>
      <c r="H155" s="38">
        <f t="shared" si="2"/>
        <v>1050679670</v>
      </c>
      <c r="I155" s="144" t="s">
        <v>804</v>
      </c>
      <c r="J155" s="144"/>
      <c r="K155" s="31"/>
      <c r="L155" s="140"/>
      <c r="M155" s="143"/>
      <c r="N155" s="46"/>
    </row>
    <row r="156" spans="1:14" ht="13.8" hidden="1" x14ac:dyDescent="0.25">
      <c r="A156" s="2">
        <v>5</v>
      </c>
      <c r="B156" s="2" t="s">
        <v>419</v>
      </c>
      <c r="C156" s="34" t="s">
        <v>420</v>
      </c>
      <c r="D156" s="50" t="s">
        <v>421</v>
      </c>
      <c r="E156" s="145"/>
      <c r="F156" s="145"/>
      <c r="G156" s="57">
        <v>0</v>
      </c>
      <c r="H156" s="38">
        <f t="shared" si="2"/>
        <v>0</v>
      </c>
      <c r="I156" s="144"/>
      <c r="J156" s="144"/>
      <c r="K156" s="31"/>
      <c r="L156" s="140"/>
      <c r="M156" s="143"/>
      <c r="N156" s="46"/>
    </row>
    <row r="157" spans="1:14" ht="13.8" hidden="1" x14ac:dyDescent="0.25">
      <c r="A157" s="2">
        <v>5</v>
      </c>
      <c r="B157" s="2" t="s">
        <v>419</v>
      </c>
      <c r="C157" s="34" t="s">
        <v>422</v>
      </c>
      <c r="D157" s="50" t="s">
        <v>423</v>
      </c>
      <c r="E157" s="145"/>
      <c r="F157" s="145"/>
      <c r="G157" s="57">
        <v>0</v>
      </c>
      <c r="H157" s="38">
        <f t="shared" si="2"/>
        <v>0</v>
      </c>
      <c r="I157" s="144"/>
      <c r="J157" s="144"/>
      <c r="K157" s="31"/>
      <c r="L157" s="140"/>
      <c r="M157" s="143"/>
      <c r="N157" s="46"/>
    </row>
    <row r="158" spans="1:14" ht="13.8" hidden="1" x14ac:dyDescent="0.25">
      <c r="A158" s="2">
        <v>5</v>
      </c>
      <c r="B158" s="2" t="s">
        <v>419</v>
      </c>
      <c r="C158" s="34" t="s">
        <v>424</v>
      </c>
      <c r="D158" s="50" t="s">
        <v>425</v>
      </c>
      <c r="E158" s="145"/>
      <c r="F158" s="145"/>
      <c r="G158" s="57">
        <v>0</v>
      </c>
      <c r="H158" s="38">
        <f t="shared" si="2"/>
        <v>0</v>
      </c>
      <c r="I158" s="144"/>
      <c r="J158" s="144"/>
      <c r="K158" s="31"/>
      <c r="L158" s="140"/>
      <c r="M158" s="143"/>
      <c r="N158" s="46"/>
    </row>
    <row r="159" spans="1:14" ht="13.8" hidden="1" x14ac:dyDescent="0.25">
      <c r="A159" s="2">
        <v>5</v>
      </c>
      <c r="B159" s="2" t="s">
        <v>426</v>
      </c>
      <c r="C159" s="34" t="s">
        <v>427</v>
      </c>
      <c r="D159" s="50" t="s">
        <v>428</v>
      </c>
      <c r="E159" s="145"/>
      <c r="F159" s="145"/>
      <c r="G159" s="57">
        <v>0</v>
      </c>
      <c r="H159" s="38">
        <f t="shared" si="2"/>
        <v>0</v>
      </c>
      <c r="I159" s="144"/>
      <c r="J159" s="144"/>
      <c r="K159" s="31"/>
      <c r="L159" s="140"/>
      <c r="M159" s="143"/>
      <c r="N159" s="46"/>
    </row>
    <row r="160" spans="1:14" ht="13.8" hidden="1" x14ac:dyDescent="0.25">
      <c r="A160" s="2">
        <v>5</v>
      </c>
      <c r="B160" s="2" t="s">
        <v>426</v>
      </c>
      <c r="C160" s="34" t="s">
        <v>429</v>
      </c>
      <c r="D160" s="50" t="s">
        <v>430</v>
      </c>
      <c r="E160" s="145"/>
      <c r="F160" s="145"/>
      <c r="G160" s="57">
        <v>0</v>
      </c>
      <c r="H160" s="38">
        <f t="shared" si="2"/>
        <v>0</v>
      </c>
      <c r="I160" s="144"/>
      <c r="J160" s="144"/>
      <c r="K160" s="31"/>
      <c r="L160" s="140"/>
      <c r="M160" s="143"/>
      <c r="N160" s="46"/>
    </row>
    <row r="161" spans="1:14" ht="13.8" x14ac:dyDescent="0.25">
      <c r="A161" s="2">
        <v>5</v>
      </c>
      <c r="B161" s="2" t="s">
        <v>426</v>
      </c>
      <c r="C161" s="34" t="s">
        <v>431</v>
      </c>
      <c r="D161" s="50" t="s">
        <v>432</v>
      </c>
      <c r="E161" s="145"/>
      <c r="F161" s="145"/>
      <c r="G161" s="48">
        <v>4500000</v>
      </c>
      <c r="H161" s="38">
        <f t="shared" si="2"/>
        <v>4500000</v>
      </c>
      <c r="I161" s="144"/>
      <c r="J161" s="144"/>
      <c r="K161" s="31"/>
      <c r="L161" s="140"/>
      <c r="M161" s="143"/>
      <c r="N161" s="46"/>
    </row>
    <row r="162" spans="1:14" ht="13.8" hidden="1" x14ac:dyDescent="0.25">
      <c r="A162" s="2">
        <v>5</v>
      </c>
      <c r="B162" s="2" t="s">
        <v>426</v>
      </c>
      <c r="C162" s="34" t="s">
        <v>436</v>
      </c>
      <c r="D162" s="50" t="s">
        <v>437</v>
      </c>
      <c r="E162" s="145"/>
      <c r="F162" s="145"/>
      <c r="G162" s="57">
        <v>0</v>
      </c>
      <c r="H162" s="38">
        <f t="shared" si="2"/>
        <v>0</v>
      </c>
      <c r="I162" s="144"/>
      <c r="J162" s="144"/>
      <c r="K162" s="31"/>
      <c r="L162" s="140"/>
      <c r="M162" s="143"/>
      <c r="N162" s="46"/>
    </row>
    <row r="163" spans="1:14" ht="13.8" hidden="1" x14ac:dyDescent="0.25">
      <c r="A163" s="1">
        <v>6</v>
      </c>
      <c r="B163" s="2" t="s">
        <v>438</v>
      </c>
      <c r="C163" s="34" t="s">
        <v>439</v>
      </c>
      <c r="D163" s="50" t="s">
        <v>440</v>
      </c>
      <c r="E163" s="145"/>
      <c r="F163" s="145"/>
      <c r="G163" s="57">
        <v>0</v>
      </c>
      <c r="H163" s="38">
        <f t="shared" si="2"/>
        <v>0</v>
      </c>
      <c r="I163" s="144"/>
      <c r="J163" s="144"/>
      <c r="K163" s="31"/>
      <c r="L163" s="140"/>
      <c r="M163" s="143"/>
      <c r="N163" s="46"/>
    </row>
    <row r="164" spans="1:14" ht="13.8" hidden="1" x14ac:dyDescent="0.25">
      <c r="A164" s="1">
        <v>6</v>
      </c>
      <c r="B164" s="2" t="s">
        <v>438</v>
      </c>
      <c r="C164" s="34" t="s">
        <v>441</v>
      </c>
      <c r="D164" s="46" t="s">
        <v>442</v>
      </c>
      <c r="E164" s="145"/>
      <c r="F164" s="145"/>
      <c r="G164" s="48">
        <v>0</v>
      </c>
      <c r="H164" s="38">
        <f t="shared" si="2"/>
        <v>0</v>
      </c>
      <c r="I164" s="144"/>
      <c r="J164" s="144"/>
      <c r="K164" s="31"/>
      <c r="L164" s="140"/>
      <c r="M164" s="143"/>
      <c r="N164" s="46"/>
    </row>
    <row r="165" spans="1:14" ht="26.4" x14ac:dyDescent="0.25">
      <c r="A165" s="1">
        <v>6</v>
      </c>
      <c r="B165" s="2" t="s">
        <v>438</v>
      </c>
      <c r="C165" s="34" t="s">
        <v>443</v>
      </c>
      <c r="D165" s="54" t="s">
        <v>444</v>
      </c>
      <c r="E165" s="145"/>
      <c r="F165" s="145"/>
      <c r="G165" s="48">
        <v>7916921</v>
      </c>
      <c r="H165" s="38">
        <f t="shared" si="2"/>
        <v>7916921</v>
      </c>
      <c r="I165" s="144"/>
      <c r="J165" s="144"/>
      <c r="K165" s="31"/>
      <c r="L165" s="140"/>
      <c r="M165" s="143"/>
      <c r="N165" s="46"/>
    </row>
    <row r="166" spans="1:14" ht="26.4" x14ac:dyDescent="0.25">
      <c r="A166" s="1">
        <v>6</v>
      </c>
      <c r="B166" s="2" t="s">
        <v>438</v>
      </c>
      <c r="C166" s="34" t="s">
        <v>446</v>
      </c>
      <c r="D166" s="54" t="s">
        <v>444</v>
      </c>
      <c r="E166" s="145"/>
      <c r="F166" s="145"/>
      <c r="G166" s="48">
        <v>1260657</v>
      </c>
      <c r="H166" s="38">
        <f t="shared" si="2"/>
        <v>1260657</v>
      </c>
      <c r="I166" s="144"/>
      <c r="J166" s="144"/>
      <c r="K166" s="31"/>
      <c r="L166" s="140"/>
      <c r="M166" s="141"/>
      <c r="N166" s="46"/>
    </row>
    <row r="167" spans="1:14" ht="13.8" hidden="1" x14ac:dyDescent="0.25">
      <c r="A167" s="1">
        <v>6</v>
      </c>
      <c r="B167" s="2" t="s">
        <v>438</v>
      </c>
      <c r="C167" s="34" t="s">
        <v>448</v>
      </c>
      <c r="D167" s="50" t="s">
        <v>449</v>
      </c>
      <c r="E167" s="145"/>
      <c r="F167" s="145"/>
      <c r="G167" s="48">
        <v>0</v>
      </c>
      <c r="H167" s="38">
        <f t="shared" si="2"/>
        <v>0</v>
      </c>
      <c r="I167" s="144"/>
      <c r="J167" s="144"/>
      <c r="K167" s="31"/>
      <c r="L167" s="140"/>
      <c r="M167" s="143"/>
      <c r="N167" s="46"/>
    </row>
    <row r="168" spans="1:14" ht="13.8" hidden="1" x14ac:dyDescent="0.25">
      <c r="C168" s="65" t="s">
        <v>450</v>
      </c>
      <c r="D168" s="66" t="s">
        <v>449</v>
      </c>
      <c r="E168" s="145"/>
      <c r="F168" s="145"/>
      <c r="G168" s="48"/>
      <c r="H168" s="38"/>
      <c r="I168" s="144"/>
      <c r="J168" s="144"/>
      <c r="K168" s="31"/>
      <c r="L168" s="140"/>
      <c r="M168" s="143"/>
      <c r="N168" s="46"/>
    </row>
    <row r="169" spans="1:14" ht="13.8" hidden="1" outlineLevel="1" x14ac:dyDescent="0.25">
      <c r="C169" s="67" t="s">
        <v>451</v>
      </c>
      <c r="D169" s="54" t="s">
        <v>452</v>
      </c>
      <c r="E169" s="145"/>
      <c r="F169" s="145"/>
      <c r="G169" s="48">
        <v>0</v>
      </c>
      <c r="H169" s="38">
        <f t="shared" si="2"/>
        <v>0</v>
      </c>
      <c r="I169" s="144"/>
      <c r="J169" s="144"/>
      <c r="K169" s="31"/>
      <c r="L169" s="140"/>
      <c r="M169" s="143"/>
      <c r="N169" s="46"/>
    </row>
    <row r="170" spans="1:14" ht="13.8" hidden="1" outlineLevel="1" x14ac:dyDescent="0.25">
      <c r="C170" s="67" t="s">
        <v>453</v>
      </c>
      <c r="D170" s="54" t="s">
        <v>454</v>
      </c>
      <c r="E170" s="145"/>
      <c r="F170" s="145"/>
      <c r="G170" s="154">
        <v>0</v>
      </c>
      <c r="H170" s="38">
        <f t="shared" si="2"/>
        <v>0</v>
      </c>
      <c r="I170" s="144"/>
      <c r="J170" s="144"/>
      <c r="K170" s="31"/>
      <c r="L170" s="140"/>
      <c r="M170" s="143"/>
      <c r="N170" s="46"/>
    </row>
    <row r="171" spans="1:14" ht="13.8" hidden="1" outlineLevel="1" x14ac:dyDescent="0.25">
      <c r="C171" s="67" t="s">
        <v>455</v>
      </c>
      <c r="D171" s="54" t="s">
        <v>456</v>
      </c>
      <c r="E171" s="145"/>
      <c r="F171" s="145"/>
      <c r="G171" s="154">
        <v>0</v>
      </c>
      <c r="H171" s="38">
        <f t="shared" si="2"/>
        <v>0</v>
      </c>
      <c r="I171" s="144"/>
      <c r="J171" s="144"/>
      <c r="K171" s="31"/>
      <c r="L171" s="140"/>
      <c r="M171" s="143"/>
      <c r="N171" s="46"/>
    </row>
    <row r="172" spans="1:14" ht="13.8" hidden="1" outlineLevel="1" x14ac:dyDescent="0.25">
      <c r="C172" s="67" t="s">
        <v>457</v>
      </c>
      <c r="D172" s="54" t="s">
        <v>458</v>
      </c>
      <c r="E172" s="145"/>
      <c r="F172" s="145"/>
      <c r="G172" s="154">
        <v>0</v>
      </c>
      <c r="H172" s="38">
        <f t="shared" si="2"/>
        <v>0</v>
      </c>
      <c r="I172" s="144"/>
      <c r="J172" s="144"/>
      <c r="K172" s="31"/>
      <c r="L172" s="140"/>
      <c r="M172" s="143"/>
      <c r="N172" s="46"/>
    </row>
    <row r="173" spans="1:14" ht="13.8" hidden="1" outlineLevel="1" x14ac:dyDescent="0.25">
      <c r="C173" s="67" t="s">
        <v>459</v>
      </c>
      <c r="D173" s="54" t="s">
        <v>460</v>
      </c>
      <c r="E173" s="145"/>
      <c r="F173" s="145"/>
      <c r="G173" s="154">
        <v>0</v>
      </c>
      <c r="H173" s="38">
        <f t="shared" si="2"/>
        <v>0</v>
      </c>
      <c r="I173" s="144"/>
      <c r="J173" s="144"/>
      <c r="K173" s="31"/>
      <c r="L173" s="140"/>
      <c r="M173" s="143"/>
      <c r="N173" s="46"/>
    </row>
    <row r="174" spans="1:14" ht="13.8" hidden="1" outlineLevel="1" x14ac:dyDescent="0.25">
      <c r="C174" s="67" t="s">
        <v>461</v>
      </c>
      <c r="D174" s="54" t="s">
        <v>462</v>
      </c>
      <c r="E174" s="145"/>
      <c r="F174" s="145"/>
      <c r="G174" s="154">
        <v>0</v>
      </c>
      <c r="H174" s="38">
        <f t="shared" si="2"/>
        <v>0</v>
      </c>
      <c r="I174" s="144"/>
      <c r="J174" s="144"/>
      <c r="K174" s="31"/>
      <c r="L174" s="140"/>
      <c r="M174" s="143"/>
      <c r="N174" s="46"/>
    </row>
    <row r="175" spans="1:14" ht="13.8" hidden="1" outlineLevel="1" x14ac:dyDescent="0.25">
      <c r="C175" s="67" t="s">
        <v>463</v>
      </c>
      <c r="D175" s="54" t="s">
        <v>464</v>
      </c>
      <c r="E175" s="145"/>
      <c r="F175" s="145"/>
      <c r="G175" s="154">
        <v>0</v>
      </c>
      <c r="H175" s="38">
        <f t="shared" si="2"/>
        <v>0</v>
      </c>
      <c r="I175" s="144"/>
      <c r="J175" s="144"/>
      <c r="K175" s="31"/>
      <c r="L175" s="140"/>
      <c r="M175" s="143"/>
      <c r="N175" s="46"/>
    </row>
    <row r="176" spans="1:14" ht="13.8" hidden="1" outlineLevel="1" x14ac:dyDescent="0.25">
      <c r="C176" s="67" t="s">
        <v>465</v>
      </c>
      <c r="D176" s="54" t="s">
        <v>466</v>
      </c>
      <c r="E176" s="145"/>
      <c r="F176" s="145"/>
      <c r="G176" s="154">
        <v>0</v>
      </c>
      <c r="H176" s="38">
        <f t="shared" si="2"/>
        <v>0</v>
      </c>
      <c r="I176" s="144"/>
      <c r="J176" s="144"/>
      <c r="K176" s="31"/>
      <c r="L176" s="140"/>
      <c r="M176" s="143"/>
      <c r="N176" s="46"/>
    </row>
    <row r="177" spans="3:14" ht="13.8" hidden="1" outlineLevel="1" x14ac:dyDescent="0.25">
      <c r="C177" s="67" t="s">
        <v>467</v>
      </c>
      <c r="D177" s="54" t="s">
        <v>468</v>
      </c>
      <c r="E177" s="145"/>
      <c r="F177" s="145"/>
      <c r="G177" s="154">
        <v>0</v>
      </c>
      <c r="H177" s="38">
        <f t="shared" si="2"/>
        <v>0</v>
      </c>
      <c r="I177" s="144"/>
      <c r="J177" s="144"/>
      <c r="K177" s="31"/>
      <c r="L177" s="140"/>
      <c r="M177" s="143"/>
      <c r="N177" s="46"/>
    </row>
    <row r="178" spans="3:14" ht="13.8" hidden="1" outlineLevel="1" x14ac:dyDescent="0.25">
      <c r="C178" s="67" t="s">
        <v>469</v>
      </c>
      <c r="D178" s="54" t="s">
        <v>470</v>
      </c>
      <c r="E178" s="145"/>
      <c r="F178" s="145"/>
      <c r="G178" s="154">
        <v>0</v>
      </c>
      <c r="H178" s="38">
        <f t="shared" si="2"/>
        <v>0</v>
      </c>
      <c r="I178" s="144"/>
      <c r="J178" s="144"/>
      <c r="K178" s="31"/>
      <c r="L178" s="140"/>
      <c r="M178" s="143"/>
      <c r="N178" s="46"/>
    </row>
    <row r="179" spans="3:14" ht="13.8" hidden="1" outlineLevel="1" x14ac:dyDescent="0.25">
      <c r="C179" s="67" t="s">
        <v>471</v>
      </c>
      <c r="D179" s="54" t="s">
        <v>472</v>
      </c>
      <c r="E179" s="145"/>
      <c r="F179" s="145"/>
      <c r="G179" s="154">
        <v>0</v>
      </c>
      <c r="H179" s="38">
        <f t="shared" si="2"/>
        <v>0</v>
      </c>
      <c r="I179" s="144"/>
      <c r="J179" s="144"/>
      <c r="K179" s="31"/>
      <c r="L179" s="140"/>
      <c r="M179" s="143"/>
      <c r="N179" s="46"/>
    </row>
    <row r="180" spans="3:14" ht="13.8" hidden="1" outlineLevel="1" x14ac:dyDescent="0.25">
      <c r="C180" s="67" t="s">
        <v>473</v>
      </c>
      <c r="D180" s="54" t="s">
        <v>474</v>
      </c>
      <c r="E180" s="145"/>
      <c r="F180" s="145"/>
      <c r="G180" s="154">
        <v>0</v>
      </c>
      <c r="H180" s="38">
        <f t="shared" si="2"/>
        <v>0</v>
      </c>
      <c r="I180" s="144"/>
      <c r="J180" s="144"/>
      <c r="K180" s="31"/>
      <c r="L180" s="140"/>
      <c r="M180" s="143"/>
      <c r="N180" s="46"/>
    </row>
    <row r="181" spans="3:14" ht="13.8" hidden="1" outlineLevel="1" x14ac:dyDescent="0.25">
      <c r="C181" s="67" t="s">
        <v>475</v>
      </c>
      <c r="D181" s="54" t="s">
        <v>476</v>
      </c>
      <c r="E181" s="145"/>
      <c r="F181" s="145"/>
      <c r="G181" s="154">
        <v>0</v>
      </c>
      <c r="H181" s="38">
        <f t="shared" si="2"/>
        <v>0</v>
      </c>
      <c r="I181" s="144"/>
      <c r="J181" s="144"/>
      <c r="K181" s="31"/>
      <c r="L181" s="140"/>
      <c r="M181" s="143"/>
      <c r="N181" s="46"/>
    </row>
    <row r="182" spans="3:14" ht="13.8" hidden="1" outlineLevel="1" x14ac:dyDescent="0.25">
      <c r="C182" s="67" t="s">
        <v>477</v>
      </c>
      <c r="D182" s="54" t="s">
        <v>478</v>
      </c>
      <c r="E182" s="145"/>
      <c r="F182" s="145"/>
      <c r="G182" s="154">
        <v>0</v>
      </c>
      <c r="H182" s="38">
        <f t="shared" si="2"/>
        <v>0</v>
      </c>
      <c r="I182" s="144"/>
      <c r="J182" s="144"/>
      <c r="K182" s="31"/>
      <c r="L182" s="140"/>
      <c r="M182" s="143"/>
      <c r="N182" s="46"/>
    </row>
    <row r="183" spans="3:14" ht="13.8" hidden="1" outlineLevel="1" x14ac:dyDescent="0.25">
      <c r="C183" s="67" t="s">
        <v>479</v>
      </c>
      <c r="D183" s="54" t="s">
        <v>480</v>
      </c>
      <c r="E183" s="145"/>
      <c r="F183" s="145"/>
      <c r="G183" s="154">
        <v>0</v>
      </c>
      <c r="H183" s="38">
        <f t="shared" si="2"/>
        <v>0</v>
      </c>
      <c r="I183" s="144"/>
      <c r="J183" s="144"/>
      <c r="K183" s="31"/>
      <c r="L183" s="140"/>
      <c r="M183" s="143"/>
      <c r="N183" s="46"/>
    </row>
    <row r="184" spans="3:14" ht="13.8" hidden="1" outlineLevel="1" x14ac:dyDescent="0.25">
      <c r="C184" s="67" t="s">
        <v>481</v>
      </c>
      <c r="D184" s="54" t="s">
        <v>482</v>
      </c>
      <c r="E184" s="145"/>
      <c r="F184" s="145"/>
      <c r="G184" s="154">
        <v>0</v>
      </c>
      <c r="H184" s="38">
        <f t="shared" si="2"/>
        <v>0</v>
      </c>
      <c r="I184" s="144"/>
      <c r="J184" s="144"/>
      <c r="K184" s="31"/>
      <c r="L184" s="140"/>
      <c r="M184" s="143"/>
      <c r="N184" s="46"/>
    </row>
    <row r="185" spans="3:14" ht="13.8" hidden="1" outlineLevel="1" x14ac:dyDescent="0.25">
      <c r="C185" s="67" t="s">
        <v>483</v>
      </c>
      <c r="D185" s="54" t="s">
        <v>484</v>
      </c>
      <c r="E185" s="145"/>
      <c r="F185" s="145"/>
      <c r="G185" s="154">
        <v>0</v>
      </c>
      <c r="H185" s="38">
        <f t="shared" si="2"/>
        <v>0</v>
      </c>
      <c r="I185" s="144"/>
      <c r="J185" s="144"/>
      <c r="K185" s="31"/>
      <c r="L185" s="140"/>
      <c r="M185" s="143"/>
      <c r="N185" s="46"/>
    </row>
    <row r="186" spans="3:14" ht="13.8" hidden="1" outlineLevel="1" x14ac:dyDescent="0.25">
      <c r="C186" s="67" t="s">
        <v>485</v>
      </c>
      <c r="D186" s="54" t="s">
        <v>486</v>
      </c>
      <c r="E186" s="145"/>
      <c r="F186" s="145"/>
      <c r="G186" s="154">
        <v>0</v>
      </c>
      <c r="H186" s="38">
        <f t="shared" si="2"/>
        <v>0</v>
      </c>
      <c r="I186" s="144"/>
      <c r="J186" s="144"/>
      <c r="K186" s="31"/>
      <c r="L186" s="140"/>
      <c r="M186" s="143"/>
      <c r="N186" s="46"/>
    </row>
    <row r="187" spans="3:14" ht="13.8" hidden="1" outlineLevel="1" x14ac:dyDescent="0.25">
      <c r="C187" s="67" t="s">
        <v>487</v>
      </c>
      <c r="D187" s="54" t="s">
        <v>488</v>
      </c>
      <c r="E187" s="145"/>
      <c r="F187" s="145"/>
      <c r="G187" s="154">
        <v>0</v>
      </c>
      <c r="H187" s="38">
        <f t="shared" si="2"/>
        <v>0</v>
      </c>
      <c r="I187" s="144"/>
      <c r="J187" s="144"/>
      <c r="K187" s="31"/>
      <c r="L187" s="140"/>
      <c r="M187" s="143"/>
      <c r="N187" s="46"/>
    </row>
    <row r="188" spans="3:14" ht="13.8" hidden="1" outlineLevel="1" x14ac:dyDescent="0.25">
      <c r="C188" s="67" t="s">
        <v>489</v>
      </c>
      <c r="D188" s="54" t="s">
        <v>490</v>
      </c>
      <c r="E188" s="145"/>
      <c r="F188" s="145"/>
      <c r="G188" s="154">
        <v>0</v>
      </c>
      <c r="H188" s="38">
        <f t="shared" si="2"/>
        <v>0</v>
      </c>
      <c r="I188" s="144"/>
      <c r="J188" s="144"/>
      <c r="K188" s="31"/>
      <c r="L188" s="140"/>
      <c r="M188" s="143"/>
      <c r="N188" s="46"/>
    </row>
    <row r="189" spans="3:14" ht="13.8" hidden="1" outlineLevel="1" x14ac:dyDescent="0.25">
      <c r="C189" s="67" t="s">
        <v>491</v>
      </c>
      <c r="D189" s="54" t="s">
        <v>492</v>
      </c>
      <c r="E189" s="145"/>
      <c r="F189" s="145"/>
      <c r="G189" s="154">
        <v>0</v>
      </c>
      <c r="H189" s="38">
        <f t="shared" si="2"/>
        <v>0</v>
      </c>
      <c r="I189" s="144"/>
      <c r="J189" s="144"/>
      <c r="K189" s="31"/>
      <c r="L189" s="140"/>
      <c r="M189" s="143"/>
      <c r="N189" s="46"/>
    </row>
    <row r="190" spans="3:14" ht="13.8" hidden="1" outlineLevel="1" x14ac:dyDescent="0.25">
      <c r="C190" s="67" t="s">
        <v>493</v>
      </c>
      <c r="D190" s="54" t="s">
        <v>494</v>
      </c>
      <c r="E190" s="145"/>
      <c r="F190" s="145"/>
      <c r="G190" s="154">
        <v>0</v>
      </c>
      <c r="H190" s="38">
        <f t="shared" si="2"/>
        <v>0</v>
      </c>
      <c r="I190" s="144"/>
      <c r="J190" s="144"/>
      <c r="K190" s="31"/>
      <c r="L190" s="140"/>
      <c r="M190" s="143"/>
      <c r="N190" s="46"/>
    </row>
    <row r="191" spans="3:14" ht="13.8" hidden="1" outlineLevel="1" x14ac:dyDescent="0.25">
      <c r="C191" s="67" t="s">
        <v>495</v>
      </c>
      <c r="D191" s="54" t="s">
        <v>496</v>
      </c>
      <c r="E191" s="145"/>
      <c r="F191" s="145"/>
      <c r="G191" s="154">
        <v>0</v>
      </c>
      <c r="H191" s="38">
        <f t="shared" si="2"/>
        <v>0</v>
      </c>
      <c r="I191" s="144"/>
      <c r="J191" s="144"/>
      <c r="K191" s="31"/>
      <c r="L191" s="140"/>
      <c r="M191" s="143"/>
      <c r="N191" s="46"/>
    </row>
    <row r="192" spans="3:14" ht="13.8" hidden="1" outlineLevel="1" x14ac:dyDescent="0.25">
      <c r="C192" s="67" t="s">
        <v>497</v>
      </c>
      <c r="D192" s="54" t="s">
        <v>498</v>
      </c>
      <c r="E192" s="145"/>
      <c r="F192" s="145"/>
      <c r="G192" s="154">
        <v>0</v>
      </c>
      <c r="H192" s="38">
        <f t="shared" si="2"/>
        <v>0</v>
      </c>
      <c r="I192" s="144"/>
      <c r="J192" s="144"/>
      <c r="K192" s="31"/>
      <c r="L192" s="140"/>
      <c r="M192" s="143"/>
      <c r="N192" s="46"/>
    </row>
    <row r="193" spans="3:14" ht="13.8" hidden="1" outlineLevel="1" x14ac:dyDescent="0.25">
      <c r="C193" s="67" t="s">
        <v>499</v>
      </c>
      <c r="D193" s="54" t="s">
        <v>500</v>
      </c>
      <c r="E193" s="145"/>
      <c r="F193" s="145"/>
      <c r="G193" s="154">
        <v>0</v>
      </c>
      <c r="H193" s="38">
        <f t="shared" si="2"/>
        <v>0</v>
      </c>
      <c r="I193" s="144"/>
      <c r="J193" s="144"/>
      <c r="K193" s="31"/>
      <c r="L193" s="140"/>
      <c r="M193" s="143"/>
      <c r="N193" s="46"/>
    </row>
    <row r="194" spans="3:14" ht="13.8" hidden="1" outlineLevel="1" x14ac:dyDescent="0.25">
      <c r="C194" s="67" t="s">
        <v>501</v>
      </c>
      <c r="D194" s="54" t="s">
        <v>502</v>
      </c>
      <c r="E194" s="145"/>
      <c r="F194" s="145"/>
      <c r="G194" s="154">
        <v>0</v>
      </c>
      <c r="H194" s="38">
        <f t="shared" si="2"/>
        <v>0</v>
      </c>
      <c r="I194" s="144"/>
      <c r="J194" s="144"/>
      <c r="K194" s="31"/>
      <c r="L194" s="140"/>
      <c r="M194" s="143"/>
      <c r="N194" s="46"/>
    </row>
    <row r="195" spans="3:14" ht="13.8" hidden="1" outlineLevel="1" x14ac:dyDescent="0.25">
      <c r="C195" s="67" t="s">
        <v>503</v>
      </c>
      <c r="D195" s="54" t="s">
        <v>504</v>
      </c>
      <c r="E195" s="145"/>
      <c r="F195" s="145"/>
      <c r="G195" s="154">
        <v>0</v>
      </c>
      <c r="H195" s="38">
        <f t="shared" si="2"/>
        <v>0</v>
      </c>
      <c r="I195" s="144"/>
      <c r="J195" s="144"/>
      <c r="K195" s="31"/>
      <c r="L195" s="140"/>
      <c r="M195" s="143"/>
      <c r="N195" s="46"/>
    </row>
    <row r="196" spans="3:14" ht="13.8" hidden="1" outlineLevel="1" x14ac:dyDescent="0.25">
      <c r="C196" s="67" t="s">
        <v>505</v>
      </c>
      <c r="D196" s="54" t="s">
        <v>506</v>
      </c>
      <c r="E196" s="145"/>
      <c r="F196" s="145"/>
      <c r="G196" s="154">
        <v>0</v>
      </c>
      <c r="H196" s="38">
        <f t="shared" si="2"/>
        <v>0</v>
      </c>
      <c r="I196" s="144"/>
      <c r="J196" s="144"/>
      <c r="K196" s="31"/>
      <c r="L196" s="140"/>
      <c r="M196" s="143"/>
      <c r="N196" s="46"/>
    </row>
    <row r="197" spans="3:14" ht="13.8" hidden="1" outlineLevel="1" x14ac:dyDescent="0.25">
      <c r="C197" s="67" t="s">
        <v>507</v>
      </c>
      <c r="D197" s="54" t="s">
        <v>508</v>
      </c>
      <c r="E197" s="145"/>
      <c r="F197" s="145"/>
      <c r="G197" s="154">
        <v>0</v>
      </c>
      <c r="H197" s="38">
        <f t="shared" si="2"/>
        <v>0</v>
      </c>
      <c r="I197" s="144"/>
      <c r="J197" s="144"/>
      <c r="K197" s="31"/>
      <c r="L197" s="140"/>
      <c r="M197" s="143"/>
      <c r="N197" s="46"/>
    </row>
    <row r="198" spans="3:14" ht="13.8" hidden="1" outlineLevel="1" x14ac:dyDescent="0.25">
      <c r="C198" s="67" t="s">
        <v>509</v>
      </c>
      <c r="D198" s="54" t="s">
        <v>510</v>
      </c>
      <c r="E198" s="145"/>
      <c r="F198" s="145"/>
      <c r="G198" s="154">
        <v>0</v>
      </c>
      <c r="H198" s="38">
        <f t="shared" si="2"/>
        <v>0</v>
      </c>
      <c r="I198" s="144"/>
      <c r="J198" s="144"/>
      <c r="K198" s="31"/>
      <c r="L198" s="140"/>
      <c r="M198" s="143"/>
      <c r="N198" s="46"/>
    </row>
    <row r="199" spans="3:14" ht="13.8" hidden="1" outlineLevel="1" x14ac:dyDescent="0.25">
      <c r="C199" s="67" t="s">
        <v>511</v>
      </c>
      <c r="D199" s="54" t="s">
        <v>512</v>
      </c>
      <c r="E199" s="145"/>
      <c r="F199" s="145"/>
      <c r="G199" s="154">
        <v>0</v>
      </c>
      <c r="H199" s="38">
        <f t="shared" si="2"/>
        <v>0</v>
      </c>
      <c r="I199" s="144"/>
      <c r="J199" s="144"/>
      <c r="K199" s="31"/>
      <c r="L199" s="140"/>
      <c r="M199" s="143"/>
      <c r="N199" s="46"/>
    </row>
    <row r="200" spans="3:14" ht="13.8" hidden="1" outlineLevel="1" x14ac:dyDescent="0.25">
      <c r="C200" s="67" t="s">
        <v>513</v>
      </c>
      <c r="D200" s="54" t="s">
        <v>514</v>
      </c>
      <c r="E200" s="145"/>
      <c r="F200" s="145"/>
      <c r="G200" s="154">
        <v>0</v>
      </c>
      <c r="H200" s="38">
        <f t="shared" ref="H200:H263" si="3">+E200+F200+G200</f>
        <v>0</v>
      </c>
      <c r="I200" s="144"/>
      <c r="J200" s="144"/>
      <c r="K200" s="31"/>
      <c r="L200" s="140"/>
      <c r="M200" s="143"/>
      <c r="N200" s="46"/>
    </row>
    <row r="201" spans="3:14" ht="13.8" hidden="1" outlineLevel="1" x14ac:dyDescent="0.25">
      <c r="C201" s="67" t="s">
        <v>515</v>
      </c>
      <c r="D201" s="54" t="s">
        <v>516</v>
      </c>
      <c r="E201" s="145"/>
      <c r="F201" s="145"/>
      <c r="G201" s="154">
        <v>0</v>
      </c>
      <c r="H201" s="38">
        <f t="shared" si="3"/>
        <v>0</v>
      </c>
      <c r="I201" s="144"/>
      <c r="J201" s="144"/>
      <c r="K201" s="31"/>
      <c r="L201" s="140"/>
      <c r="M201" s="143"/>
      <c r="N201" s="46"/>
    </row>
    <row r="202" spans="3:14" ht="13.8" hidden="1" outlineLevel="1" x14ac:dyDescent="0.25">
      <c r="C202" s="67" t="s">
        <v>517</v>
      </c>
      <c r="D202" s="54" t="s">
        <v>518</v>
      </c>
      <c r="E202" s="145"/>
      <c r="F202" s="145"/>
      <c r="G202" s="154">
        <v>0</v>
      </c>
      <c r="H202" s="38">
        <f t="shared" si="3"/>
        <v>0</v>
      </c>
      <c r="I202" s="144"/>
      <c r="J202" s="144"/>
      <c r="K202" s="31"/>
      <c r="L202" s="140"/>
      <c r="M202" s="143"/>
      <c r="N202" s="46"/>
    </row>
    <row r="203" spans="3:14" ht="13.8" hidden="1" outlineLevel="1" x14ac:dyDescent="0.25">
      <c r="C203" s="67" t="s">
        <v>519</v>
      </c>
      <c r="D203" s="54" t="s">
        <v>520</v>
      </c>
      <c r="E203" s="145"/>
      <c r="F203" s="145"/>
      <c r="G203" s="154">
        <v>0</v>
      </c>
      <c r="H203" s="38">
        <f t="shared" si="3"/>
        <v>0</v>
      </c>
      <c r="I203" s="144"/>
      <c r="J203" s="144"/>
      <c r="K203" s="31"/>
      <c r="L203" s="140"/>
      <c r="M203" s="143"/>
      <c r="N203" s="46"/>
    </row>
    <row r="204" spans="3:14" ht="13.8" hidden="1" outlineLevel="1" x14ac:dyDescent="0.25">
      <c r="C204" s="67" t="s">
        <v>521</v>
      </c>
      <c r="D204" s="54" t="s">
        <v>522</v>
      </c>
      <c r="E204" s="145"/>
      <c r="F204" s="145"/>
      <c r="G204" s="154">
        <v>0</v>
      </c>
      <c r="H204" s="38">
        <f t="shared" si="3"/>
        <v>0</v>
      </c>
      <c r="I204" s="144"/>
      <c r="J204" s="144"/>
      <c r="K204" s="31"/>
      <c r="L204" s="140"/>
      <c r="M204" s="143"/>
      <c r="N204" s="46"/>
    </row>
    <row r="205" spans="3:14" ht="13.8" hidden="1" outlineLevel="1" x14ac:dyDescent="0.25">
      <c r="C205" s="67" t="s">
        <v>523</v>
      </c>
      <c r="D205" s="54" t="s">
        <v>524</v>
      </c>
      <c r="E205" s="145"/>
      <c r="F205" s="145"/>
      <c r="G205" s="154">
        <v>0</v>
      </c>
      <c r="H205" s="38">
        <f t="shared" si="3"/>
        <v>0</v>
      </c>
      <c r="I205" s="144"/>
      <c r="J205" s="144"/>
      <c r="K205" s="31"/>
      <c r="L205" s="140"/>
      <c r="M205" s="143"/>
      <c r="N205" s="46"/>
    </row>
    <row r="206" spans="3:14" ht="13.8" hidden="1" outlineLevel="1" x14ac:dyDescent="0.25">
      <c r="C206" s="67" t="s">
        <v>525</v>
      </c>
      <c r="D206" s="54" t="s">
        <v>526</v>
      </c>
      <c r="E206" s="145"/>
      <c r="F206" s="145"/>
      <c r="G206" s="154">
        <v>0</v>
      </c>
      <c r="H206" s="38">
        <f t="shared" si="3"/>
        <v>0</v>
      </c>
      <c r="I206" s="144"/>
      <c r="J206" s="144"/>
      <c r="K206" s="31"/>
      <c r="L206" s="140"/>
      <c r="M206" s="143"/>
      <c r="N206" s="46"/>
    </row>
    <row r="207" spans="3:14" ht="13.8" hidden="1" outlineLevel="1" x14ac:dyDescent="0.25">
      <c r="C207" s="67" t="s">
        <v>527</v>
      </c>
      <c r="D207" s="54" t="s">
        <v>528</v>
      </c>
      <c r="E207" s="145"/>
      <c r="F207" s="145"/>
      <c r="G207" s="154">
        <v>0</v>
      </c>
      <c r="H207" s="38">
        <f t="shared" si="3"/>
        <v>0</v>
      </c>
      <c r="I207" s="144"/>
      <c r="J207" s="144"/>
      <c r="K207" s="31"/>
      <c r="L207" s="140"/>
      <c r="M207" s="143"/>
      <c r="N207" s="46"/>
    </row>
    <row r="208" spans="3:14" ht="13.8" hidden="1" outlineLevel="1" x14ac:dyDescent="0.25">
      <c r="C208" s="67" t="s">
        <v>529</v>
      </c>
      <c r="D208" s="54" t="s">
        <v>530</v>
      </c>
      <c r="E208" s="145"/>
      <c r="F208" s="145"/>
      <c r="G208" s="154">
        <v>0</v>
      </c>
      <c r="H208" s="38">
        <f t="shared" si="3"/>
        <v>0</v>
      </c>
      <c r="I208" s="144"/>
      <c r="J208" s="144"/>
      <c r="K208" s="31"/>
      <c r="L208" s="140"/>
      <c r="M208" s="143"/>
      <c r="N208" s="46"/>
    </row>
    <row r="209" spans="3:14" ht="13.8" hidden="1" outlineLevel="1" x14ac:dyDescent="0.25">
      <c r="C209" s="67" t="s">
        <v>531</v>
      </c>
      <c r="D209" s="54" t="s">
        <v>532</v>
      </c>
      <c r="E209" s="145"/>
      <c r="F209" s="145"/>
      <c r="G209" s="154">
        <v>0</v>
      </c>
      <c r="H209" s="38">
        <f t="shared" si="3"/>
        <v>0</v>
      </c>
      <c r="I209" s="144"/>
      <c r="J209" s="144"/>
      <c r="K209" s="31"/>
      <c r="L209" s="140"/>
      <c r="M209" s="143"/>
      <c r="N209" s="46"/>
    </row>
    <row r="210" spans="3:14" ht="13.8" hidden="1" outlineLevel="1" x14ac:dyDescent="0.25">
      <c r="C210" s="67" t="s">
        <v>533</v>
      </c>
      <c r="D210" s="54" t="s">
        <v>534</v>
      </c>
      <c r="E210" s="145"/>
      <c r="F210" s="145"/>
      <c r="G210" s="154">
        <v>0</v>
      </c>
      <c r="H210" s="38">
        <f t="shared" si="3"/>
        <v>0</v>
      </c>
      <c r="I210" s="144"/>
      <c r="J210" s="144"/>
      <c r="K210" s="31"/>
      <c r="L210" s="140"/>
      <c r="M210" s="143"/>
      <c r="N210" s="46"/>
    </row>
    <row r="211" spans="3:14" ht="13.8" hidden="1" outlineLevel="1" x14ac:dyDescent="0.25">
      <c r="C211" s="67" t="s">
        <v>535</v>
      </c>
      <c r="D211" s="54" t="s">
        <v>536</v>
      </c>
      <c r="E211" s="145"/>
      <c r="F211" s="145"/>
      <c r="G211" s="154">
        <v>0</v>
      </c>
      <c r="H211" s="38">
        <f t="shared" si="3"/>
        <v>0</v>
      </c>
      <c r="I211" s="144"/>
      <c r="J211" s="144"/>
      <c r="K211" s="31"/>
      <c r="L211" s="140"/>
      <c r="M211" s="143"/>
      <c r="N211" s="46"/>
    </row>
    <row r="212" spans="3:14" ht="13.8" hidden="1" outlineLevel="1" x14ac:dyDescent="0.25">
      <c r="C212" s="67" t="s">
        <v>537</v>
      </c>
      <c r="D212" s="54" t="s">
        <v>538</v>
      </c>
      <c r="E212" s="145"/>
      <c r="F212" s="145"/>
      <c r="G212" s="154">
        <v>0</v>
      </c>
      <c r="H212" s="38">
        <f t="shared" si="3"/>
        <v>0</v>
      </c>
      <c r="I212" s="144"/>
      <c r="J212" s="144"/>
      <c r="K212" s="31"/>
      <c r="L212" s="140"/>
      <c r="M212" s="143"/>
      <c r="N212" s="46"/>
    </row>
    <row r="213" spans="3:14" ht="13.8" hidden="1" outlineLevel="1" x14ac:dyDescent="0.25">
      <c r="C213" s="67" t="s">
        <v>539</v>
      </c>
      <c r="D213" s="54" t="s">
        <v>540</v>
      </c>
      <c r="E213" s="145"/>
      <c r="F213" s="145"/>
      <c r="G213" s="154">
        <v>0</v>
      </c>
      <c r="H213" s="38">
        <f t="shared" si="3"/>
        <v>0</v>
      </c>
      <c r="I213" s="144"/>
      <c r="J213" s="144"/>
      <c r="K213" s="31"/>
      <c r="L213" s="140"/>
      <c r="M213" s="143"/>
      <c r="N213" s="46"/>
    </row>
    <row r="214" spans="3:14" ht="13.8" hidden="1" outlineLevel="1" x14ac:dyDescent="0.25">
      <c r="C214" s="67" t="s">
        <v>541</v>
      </c>
      <c r="D214" s="54" t="s">
        <v>542</v>
      </c>
      <c r="E214" s="145"/>
      <c r="F214" s="145"/>
      <c r="G214" s="154">
        <v>0</v>
      </c>
      <c r="H214" s="38">
        <f t="shared" si="3"/>
        <v>0</v>
      </c>
      <c r="I214" s="144"/>
      <c r="J214" s="144"/>
      <c r="K214" s="31"/>
      <c r="L214" s="140"/>
      <c r="M214" s="143"/>
      <c r="N214" s="46"/>
    </row>
    <row r="215" spans="3:14" ht="13.8" hidden="1" outlineLevel="1" x14ac:dyDescent="0.25">
      <c r="C215" s="67" t="s">
        <v>543</v>
      </c>
      <c r="D215" s="54" t="s">
        <v>544</v>
      </c>
      <c r="E215" s="145"/>
      <c r="F215" s="145"/>
      <c r="G215" s="154">
        <v>0</v>
      </c>
      <c r="H215" s="38">
        <f t="shared" si="3"/>
        <v>0</v>
      </c>
      <c r="I215" s="144"/>
      <c r="J215" s="144"/>
      <c r="K215" s="31"/>
      <c r="L215" s="140"/>
      <c r="M215" s="143"/>
      <c r="N215" s="46"/>
    </row>
    <row r="216" spans="3:14" ht="13.8" hidden="1" outlineLevel="1" x14ac:dyDescent="0.25">
      <c r="C216" s="67" t="s">
        <v>545</v>
      </c>
      <c r="D216" s="54" t="s">
        <v>546</v>
      </c>
      <c r="E216" s="145"/>
      <c r="F216" s="145"/>
      <c r="G216" s="154">
        <v>0</v>
      </c>
      <c r="H216" s="38">
        <f t="shared" si="3"/>
        <v>0</v>
      </c>
      <c r="I216" s="144"/>
      <c r="J216" s="144"/>
      <c r="K216" s="31"/>
      <c r="L216" s="140"/>
      <c r="M216" s="143"/>
      <c r="N216" s="46"/>
    </row>
    <row r="217" spans="3:14" ht="13.8" hidden="1" outlineLevel="1" x14ac:dyDescent="0.25">
      <c r="C217" s="67" t="s">
        <v>547</v>
      </c>
      <c r="D217" s="54" t="s">
        <v>548</v>
      </c>
      <c r="E217" s="145"/>
      <c r="F217" s="145"/>
      <c r="G217" s="154">
        <v>0</v>
      </c>
      <c r="H217" s="38">
        <f t="shared" si="3"/>
        <v>0</v>
      </c>
      <c r="I217" s="144"/>
      <c r="J217" s="144"/>
      <c r="K217" s="31"/>
      <c r="L217" s="140"/>
      <c r="M217" s="143"/>
      <c r="N217" s="46"/>
    </row>
    <row r="218" spans="3:14" ht="13.8" hidden="1" outlineLevel="1" x14ac:dyDescent="0.25">
      <c r="C218" s="67" t="s">
        <v>549</v>
      </c>
      <c r="D218" s="54" t="s">
        <v>550</v>
      </c>
      <c r="E218" s="145"/>
      <c r="F218" s="145"/>
      <c r="G218" s="154">
        <v>0</v>
      </c>
      <c r="H218" s="38">
        <f t="shared" si="3"/>
        <v>0</v>
      </c>
      <c r="I218" s="144"/>
      <c r="J218" s="144"/>
      <c r="K218" s="31"/>
      <c r="L218" s="140"/>
      <c r="M218" s="143"/>
      <c r="N218" s="46"/>
    </row>
    <row r="219" spans="3:14" ht="13.8" hidden="1" outlineLevel="1" x14ac:dyDescent="0.25">
      <c r="C219" s="67" t="s">
        <v>551</v>
      </c>
      <c r="D219" s="54" t="s">
        <v>552</v>
      </c>
      <c r="E219" s="145"/>
      <c r="F219" s="145"/>
      <c r="G219" s="154">
        <v>0</v>
      </c>
      <c r="H219" s="38">
        <f t="shared" si="3"/>
        <v>0</v>
      </c>
      <c r="I219" s="144"/>
      <c r="J219" s="144"/>
      <c r="K219" s="31"/>
      <c r="L219" s="140"/>
      <c r="M219" s="143"/>
      <c r="N219" s="46"/>
    </row>
    <row r="220" spans="3:14" ht="13.8" hidden="1" outlineLevel="1" x14ac:dyDescent="0.25">
      <c r="C220" s="67" t="s">
        <v>553</v>
      </c>
      <c r="D220" s="54" t="s">
        <v>554</v>
      </c>
      <c r="E220" s="145"/>
      <c r="F220" s="145"/>
      <c r="G220" s="154">
        <v>0</v>
      </c>
      <c r="H220" s="38">
        <f t="shared" si="3"/>
        <v>0</v>
      </c>
      <c r="I220" s="144"/>
      <c r="J220" s="144"/>
      <c r="K220" s="31"/>
      <c r="L220" s="140"/>
      <c r="M220" s="143"/>
      <c r="N220" s="46"/>
    </row>
    <row r="221" spans="3:14" ht="13.8" hidden="1" outlineLevel="1" x14ac:dyDescent="0.25">
      <c r="C221" s="67" t="s">
        <v>555</v>
      </c>
      <c r="D221" s="54" t="s">
        <v>556</v>
      </c>
      <c r="E221" s="145"/>
      <c r="F221" s="145"/>
      <c r="G221" s="154">
        <v>0</v>
      </c>
      <c r="H221" s="38">
        <f t="shared" si="3"/>
        <v>0</v>
      </c>
      <c r="I221" s="144"/>
      <c r="J221" s="144"/>
      <c r="K221" s="31"/>
      <c r="L221" s="140"/>
      <c r="M221" s="143"/>
      <c r="N221" s="46"/>
    </row>
    <row r="222" spans="3:14" ht="13.8" hidden="1" outlineLevel="1" x14ac:dyDescent="0.25">
      <c r="C222" s="67" t="s">
        <v>557</v>
      </c>
      <c r="D222" s="54" t="s">
        <v>558</v>
      </c>
      <c r="E222" s="145"/>
      <c r="F222" s="145"/>
      <c r="G222" s="154">
        <v>0</v>
      </c>
      <c r="H222" s="38">
        <f t="shared" si="3"/>
        <v>0</v>
      </c>
      <c r="I222" s="144"/>
      <c r="J222" s="144"/>
      <c r="K222" s="31"/>
      <c r="L222" s="140"/>
      <c r="M222" s="143"/>
      <c r="N222" s="46"/>
    </row>
    <row r="223" spans="3:14" ht="13.8" hidden="1" outlineLevel="1" x14ac:dyDescent="0.25">
      <c r="C223" s="67" t="s">
        <v>559</v>
      </c>
      <c r="D223" s="54" t="s">
        <v>560</v>
      </c>
      <c r="E223" s="145"/>
      <c r="F223" s="145"/>
      <c r="G223" s="154">
        <v>0</v>
      </c>
      <c r="H223" s="38">
        <f t="shared" si="3"/>
        <v>0</v>
      </c>
      <c r="I223" s="144"/>
      <c r="J223" s="144"/>
      <c r="K223" s="31"/>
      <c r="L223" s="140"/>
      <c r="M223" s="143"/>
      <c r="N223" s="46"/>
    </row>
    <row r="224" spans="3:14" ht="13.8" hidden="1" outlineLevel="1" x14ac:dyDescent="0.25">
      <c r="C224" s="67" t="s">
        <v>561</v>
      </c>
      <c r="D224" s="54" t="s">
        <v>562</v>
      </c>
      <c r="E224" s="145"/>
      <c r="F224" s="145"/>
      <c r="G224" s="154">
        <v>0</v>
      </c>
      <c r="H224" s="38">
        <f t="shared" si="3"/>
        <v>0</v>
      </c>
      <c r="I224" s="144"/>
      <c r="J224" s="144"/>
      <c r="K224" s="31"/>
      <c r="L224" s="140"/>
      <c r="M224" s="143"/>
      <c r="N224" s="46"/>
    </row>
    <row r="225" spans="3:14" ht="13.8" hidden="1" outlineLevel="1" x14ac:dyDescent="0.25">
      <c r="C225" s="67" t="s">
        <v>563</v>
      </c>
      <c r="D225" s="54" t="s">
        <v>564</v>
      </c>
      <c r="E225" s="145"/>
      <c r="F225" s="145"/>
      <c r="G225" s="154">
        <v>0</v>
      </c>
      <c r="H225" s="38">
        <f t="shared" si="3"/>
        <v>0</v>
      </c>
      <c r="I225" s="144"/>
      <c r="J225" s="144"/>
      <c r="K225" s="31"/>
      <c r="L225" s="140"/>
      <c r="M225" s="143"/>
      <c r="N225" s="46"/>
    </row>
    <row r="226" spans="3:14" ht="13.8" hidden="1" outlineLevel="1" x14ac:dyDescent="0.25">
      <c r="C226" s="67" t="s">
        <v>565</v>
      </c>
      <c r="D226" s="54" t="s">
        <v>566</v>
      </c>
      <c r="E226" s="145"/>
      <c r="F226" s="145"/>
      <c r="G226" s="154">
        <v>0</v>
      </c>
      <c r="H226" s="38">
        <f t="shared" si="3"/>
        <v>0</v>
      </c>
      <c r="I226" s="144"/>
      <c r="J226" s="144"/>
      <c r="K226" s="31"/>
      <c r="L226" s="140"/>
      <c r="M226" s="143"/>
      <c r="N226" s="46"/>
    </row>
    <row r="227" spans="3:14" ht="13.8" hidden="1" outlineLevel="1" x14ac:dyDescent="0.25">
      <c r="C227" s="67" t="s">
        <v>567</v>
      </c>
      <c r="D227" s="54" t="s">
        <v>568</v>
      </c>
      <c r="E227" s="145"/>
      <c r="F227" s="145"/>
      <c r="G227" s="154">
        <v>0</v>
      </c>
      <c r="H227" s="38">
        <f t="shared" si="3"/>
        <v>0</v>
      </c>
      <c r="I227" s="144"/>
      <c r="J227" s="144"/>
      <c r="K227" s="31"/>
      <c r="L227" s="140"/>
      <c r="M227" s="143"/>
      <c r="N227" s="46"/>
    </row>
    <row r="228" spans="3:14" ht="13.8" hidden="1" outlineLevel="1" x14ac:dyDescent="0.25">
      <c r="C228" s="67" t="s">
        <v>569</v>
      </c>
      <c r="D228" s="54" t="s">
        <v>570</v>
      </c>
      <c r="E228" s="145"/>
      <c r="F228" s="145"/>
      <c r="G228" s="154">
        <v>0</v>
      </c>
      <c r="H228" s="38">
        <f t="shared" si="3"/>
        <v>0</v>
      </c>
      <c r="I228" s="144"/>
      <c r="J228" s="144"/>
      <c r="K228" s="31"/>
      <c r="L228" s="140"/>
      <c r="M228" s="143"/>
      <c r="N228" s="46"/>
    </row>
    <row r="229" spans="3:14" ht="13.8" hidden="1" outlineLevel="1" x14ac:dyDescent="0.25">
      <c r="C229" s="67" t="s">
        <v>571</v>
      </c>
      <c r="D229" s="54" t="s">
        <v>572</v>
      </c>
      <c r="E229" s="145"/>
      <c r="F229" s="145"/>
      <c r="G229" s="154">
        <v>0</v>
      </c>
      <c r="H229" s="38">
        <f t="shared" si="3"/>
        <v>0</v>
      </c>
      <c r="I229" s="144"/>
      <c r="J229" s="144"/>
      <c r="K229" s="31"/>
      <c r="L229" s="140"/>
      <c r="M229" s="143"/>
      <c r="N229" s="46"/>
    </row>
    <row r="230" spans="3:14" ht="13.8" hidden="1" outlineLevel="1" x14ac:dyDescent="0.25">
      <c r="C230" s="67" t="s">
        <v>573</v>
      </c>
      <c r="D230" s="54" t="s">
        <v>574</v>
      </c>
      <c r="E230" s="145"/>
      <c r="F230" s="145"/>
      <c r="G230" s="154">
        <v>0</v>
      </c>
      <c r="H230" s="38">
        <f t="shared" si="3"/>
        <v>0</v>
      </c>
      <c r="I230" s="144"/>
      <c r="J230" s="144"/>
      <c r="K230" s="31"/>
      <c r="L230" s="140"/>
      <c r="M230" s="143"/>
      <c r="N230" s="46"/>
    </row>
    <row r="231" spans="3:14" ht="13.8" hidden="1" outlineLevel="1" x14ac:dyDescent="0.25">
      <c r="C231" s="67" t="s">
        <v>575</v>
      </c>
      <c r="D231" s="54" t="s">
        <v>576</v>
      </c>
      <c r="E231" s="145"/>
      <c r="F231" s="145"/>
      <c r="G231" s="154">
        <v>0</v>
      </c>
      <c r="H231" s="38">
        <f t="shared" si="3"/>
        <v>0</v>
      </c>
      <c r="I231" s="144"/>
      <c r="J231" s="144"/>
      <c r="K231" s="31"/>
      <c r="L231" s="140"/>
      <c r="M231" s="143"/>
      <c r="N231" s="46"/>
    </row>
    <row r="232" spans="3:14" ht="13.8" hidden="1" outlineLevel="1" x14ac:dyDescent="0.25">
      <c r="C232" s="67" t="s">
        <v>577</v>
      </c>
      <c r="D232" s="54" t="s">
        <v>578</v>
      </c>
      <c r="E232" s="145"/>
      <c r="F232" s="145"/>
      <c r="G232" s="154">
        <v>0</v>
      </c>
      <c r="H232" s="38">
        <f t="shared" si="3"/>
        <v>0</v>
      </c>
      <c r="I232" s="144"/>
      <c r="J232" s="144"/>
      <c r="K232" s="31"/>
      <c r="L232" s="140"/>
      <c r="M232" s="143"/>
      <c r="N232" s="46"/>
    </row>
    <row r="233" spans="3:14" ht="26.4" hidden="1" outlineLevel="1" x14ac:dyDescent="0.25">
      <c r="C233" s="67" t="s">
        <v>579</v>
      </c>
      <c r="D233" s="54" t="s">
        <v>580</v>
      </c>
      <c r="E233" s="145"/>
      <c r="F233" s="145"/>
      <c r="G233" s="154">
        <v>0</v>
      </c>
      <c r="H233" s="38">
        <f t="shared" si="3"/>
        <v>0</v>
      </c>
      <c r="I233" s="144"/>
      <c r="J233" s="144"/>
      <c r="K233" s="31"/>
      <c r="L233" s="140"/>
      <c r="M233" s="143"/>
      <c r="N233" s="46"/>
    </row>
    <row r="234" spans="3:14" ht="26.4" hidden="1" outlineLevel="1" x14ac:dyDescent="0.25">
      <c r="C234" s="67" t="s">
        <v>581</v>
      </c>
      <c r="D234" s="54" t="s">
        <v>582</v>
      </c>
      <c r="E234" s="145"/>
      <c r="F234" s="145"/>
      <c r="G234" s="154">
        <v>0</v>
      </c>
      <c r="H234" s="38">
        <f t="shared" si="3"/>
        <v>0</v>
      </c>
      <c r="I234" s="144"/>
      <c r="J234" s="144"/>
      <c r="K234" s="31"/>
      <c r="L234" s="140"/>
      <c r="M234" s="143"/>
      <c r="N234" s="46"/>
    </row>
    <row r="235" spans="3:14" ht="13.8" hidden="1" outlineLevel="1" x14ac:dyDescent="0.25">
      <c r="C235" s="67" t="s">
        <v>583</v>
      </c>
      <c r="D235" s="54" t="s">
        <v>584</v>
      </c>
      <c r="E235" s="145"/>
      <c r="F235" s="145"/>
      <c r="G235" s="154">
        <v>0</v>
      </c>
      <c r="H235" s="38">
        <f t="shared" si="3"/>
        <v>0</v>
      </c>
      <c r="I235" s="144"/>
      <c r="J235" s="144"/>
      <c r="K235" s="31"/>
      <c r="L235" s="140"/>
      <c r="M235" s="143"/>
      <c r="N235" s="46"/>
    </row>
    <row r="236" spans="3:14" ht="13.8" hidden="1" outlineLevel="1" x14ac:dyDescent="0.25">
      <c r="C236" s="67" t="s">
        <v>585</v>
      </c>
      <c r="D236" s="54" t="s">
        <v>586</v>
      </c>
      <c r="E236" s="145"/>
      <c r="F236" s="145"/>
      <c r="G236" s="154">
        <v>0</v>
      </c>
      <c r="H236" s="38">
        <f t="shared" si="3"/>
        <v>0</v>
      </c>
      <c r="I236" s="144"/>
      <c r="J236" s="144"/>
      <c r="K236" s="31"/>
      <c r="L236" s="140"/>
      <c r="M236" s="143"/>
      <c r="N236" s="46"/>
    </row>
    <row r="237" spans="3:14" ht="13.8" hidden="1" outlineLevel="1" x14ac:dyDescent="0.25">
      <c r="C237" s="67" t="s">
        <v>587</v>
      </c>
      <c r="D237" s="54" t="s">
        <v>588</v>
      </c>
      <c r="E237" s="145"/>
      <c r="F237" s="145"/>
      <c r="G237" s="154">
        <v>0</v>
      </c>
      <c r="H237" s="38">
        <f t="shared" si="3"/>
        <v>0</v>
      </c>
      <c r="I237" s="144"/>
      <c r="J237" s="144"/>
      <c r="K237" s="31"/>
      <c r="L237" s="140"/>
      <c r="M237" s="143"/>
      <c r="N237" s="46"/>
    </row>
    <row r="238" spans="3:14" ht="13.8" hidden="1" outlineLevel="1" x14ac:dyDescent="0.25">
      <c r="C238" s="67" t="s">
        <v>589</v>
      </c>
      <c r="D238" s="54" t="s">
        <v>590</v>
      </c>
      <c r="E238" s="145"/>
      <c r="F238" s="145"/>
      <c r="G238" s="154">
        <v>0</v>
      </c>
      <c r="H238" s="38">
        <f t="shared" si="3"/>
        <v>0</v>
      </c>
      <c r="I238" s="144"/>
      <c r="J238" s="144"/>
      <c r="K238" s="31"/>
      <c r="L238" s="140"/>
      <c r="M238" s="143"/>
      <c r="N238" s="46"/>
    </row>
    <row r="239" spans="3:14" ht="13.8" hidden="1" outlineLevel="1" x14ac:dyDescent="0.25">
      <c r="C239" s="67" t="s">
        <v>591</v>
      </c>
      <c r="D239" s="54" t="s">
        <v>592</v>
      </c>
      <c r="E239" s="145"/>
      <c r="F239" s="145"/>
      <c r="G239" s="154">
        <v>0</v>
      </c>
      <c r="H239" s="38">
        <f t="shared" si="3"/>
        <v>0</v>
      </c>
      <c r="I239" s="144"/>
      <c r="J239" s="144"/>
      <c r="K239" s="31"/>
      <c r="L239" s="140"/>
      <c r="M239" s="143"/>
      <c r="N239" s="46"/>
    </row>
    <row r="240" spans="3:14" ht="13.8" hidden="1" outlineLevel="1" x14ac:dyDescent="0.25">
      <c r="C240" s="67" t="s">
        <v>593</v>
      </c>
      <c r="D240" s="54" t="s">
        <v>594</v>
      </c>
      <c r="E240" s="145"/>
      <c r="F240" s="145"/>
      <c r="G240" s="154">
        <v>0</v>
      </c>
      <c r="H240" s="38">
        <f t="shared" si="3"/>
        <v>0</v>
      </c>
      <c r="I240" s="144"/>
      <c r="J240" s="144"/>
      <c r="K240" s="31"/>
      <c r="L240" s="140"/>
      <c r="M240" s="143"/>
      <c r="N240" s="46"/>
    </row>
    <row r="241" spans="1:14" ht="13.8" hidden="1" outlineLevel="1" x14ac:dyDescent="0.25">
      <c r="C241" s="67" t="s">
        <v>595</v>
      </c>
      <c r="D241" s="54" t="s">
        <v>596</v>
      </c>
      <c r="E241" s="145"/>
      <c r="F241" s="145"/>
      <c r="G241" s="154">
        <v>0</v>
      </c>
      <c r="H241" s="38">
        <f t="shared" si="3"/>
        <v>0</v>
      </c>
      <c r="I241" s="144"/>
      <c r="J241" s="144"/>
      <c r="K241" s="31"/>
      <c r="L241" s="140"/>
      <c r="M241" s="143"/>
      <c r="N241" s="46"/>
    </row>
    <row r="242" spans="1:14" ht="13.8" hidden="1" outlineLevel="1" x14ac:dyDescent="0.25">
      <c r="C242" s="67" t="s">
        <v>597</v>
      </c>
      <c r="D242" s="54" t="s">
        <v>598</v>
      </c>
      <c r="E242" s="145"/>
      <c r="F242" s="145"/>
      <c r="G242" s="154">
        <v>0</v>
      </c>
      <c r="H242" s="38">
        <f t="shared" si="3"/>
        <v>0</v>
      </c>
      <c r="I242" s="144"/>
      <c r="J242" s="144"/>
      <c r="K242" s="31"/>
      <c r="L242" s="140"/>
      <c r="M242" s="143"/>
      <c r="N242" s="46"/>
    </row>
    <row r="243" spans="1:14" ht="13.8" hidden="1" outlineLevel="1" x14ac:dyDescent="0.25">
      <c r="C243" s="67" t="s">
        <v>599</v>
      </c>
      <c r="D243" s="54" t="s">
        <v>600</v>
      </c>
      <c r="E243" s="145"/>
      <c r="F243" s="145"/>
      <c r="G243" s="154">
        <v>0</v>
      </c>
      <c r="H243" s="38">
        <f t="shared" si="3"/>
        <v>0</v>
      </c>
      <c r="I243" s="144"/>
      <c r="J243" s="144"/>
      <c r="K243" s="31"/>
      <c r="L243" s="140"/>
      <c r="M243" s="143"/>
      <c r="N243" s="46"/>
    </row>
    <row r="244" spans="1:14" ht="13.8" hidden="1" outlineLevel="1" x14ac:dyDescent="0.25">
      <c r="C244" s="67" t="s">
        <v>601</v>
      </c>
      <c r="D244" s="54" t="s">
        <v>602</v>
      </c>
      <c r="E244" s="145"/>
      <c r="F244" s="145"/>
      <c r="G244" s="154">
        <v>0</v>
      </c>
      <c r="H244" s="38">
        <f t="shared" si="3"/>
        <v>0</v>
      </c>
      <c r="I244" s="144"/>
      <c r="J244" s="144"/>
      <c r="K244" s="31"/>
      <c r="L244" s="140"/>
      <c r="M244" s="143"/>
      <c r="N244" s="46"/>
    </row>
    <row r="245" spans="1:14" ht="13.8" hidden="1" outlineLevel="1" x14ac:dyDescent="0.25">
      <c r="C245" s="67" t="s">
        <v>603</v>
      </c>
      <c r="D245" s="54" t="s">
        <v>604</v>
      </c>
      <c r="E245" s="145"/>
      <c r="F245" s="145"/>
      <c r="G245" s="154">
        <v>0</v>
      </c>
      <c r="H245" s="38">
        <f t="shared" si="3"/>
        <v>0</v>
      </c>
      <c r="I245" s="144"/>
      <c r="J245" s="144"/>
      <c r="K245" s="31"/>
      <c r="L245" s="140"/>
      <c r="M245" s="143"/>
      <c r="N245" s="46"/>
    </row>
    <row r="246" spans="1:14" ht="13.8" hidden="1" outlineLevel="1" x14ac:dyDescent="0.25">
      <c r="C246" s="67" t="s">
        <v>605</v>
      </c>
      <c r="D246" s="54" t="s">
        <v>606</v>
      </c>
      <c r="E246" s="145"/>
      <c r="F246" s="145"/>
      <c r="G246" s="154">
        <v>0</v>
      </c>
      <c r="H246" s="38">
        <f t="shared" si="3"/>
        <v>0</v>
      </c>
      <c r="I246" s="144"/>
      <c r="J246" s="144"/>
      <c r="K246" s="31"/>
      <c r="L246" s="140"/>
      <c r="M246" s="143"/>
      <c r="N246" s="46"/>
    </row>
    <row r="247" spans="1:14" ht="13.8" hidden="1" outlineLevel="1" x14ac:dyDescent="0.25">
      <c r="C247" s="67" t="s">
        <v>607</v>
      </c>
      <c r="D247" s="54" t="s">
        <v>608</v>
      </c>
      <c r="E247" s="145"/>
      <c r="F247" s="145"/>
      <c r="G247" s="154">
        <v>0</v>
      </c>
      <c r="H247" s="38">
        <f t="shared" si="3"/>
        <v>0</v>
      </c>
      <c r="I247" s="144"/>
      <c r="J247" s="144"/>
      <c r="K247" s="31"/>
      <c r="L247" s="140"/>
      <c r="M247" s="143"/>
      <c r="N247" s="46"/>
    </row>
    <row r="248" spans="1:14" ht="13.8" hidden="1" outlineLevel="1" x14ac:dyDescent="0.25">
      <c r="C248" s="67" t="s">
        <v>609</v>
      </c>
      <c r="D248" s="54" t="s">
        <v>610</v>
      </c>
      <c r="E248" s="145"/>
      <c r="F248" s="145"/>
      <c r="G248" s="154">
        <v>0</v>
      </c>
      <c r="H248" s="38">
        <f t="shared" si="3"/>
        <v>0</v>
      </c>
      <c r="I248" s="144"/>
      <c r="J248" s="144"/>
      <c r="K248" s="31"/>
      <c r="L248" s="140"/>
      <c r="M248" s="143"/>
      <c r="N248" s="46"/>
    </row>
    <row r="249" spans="1:14" ht="13.8" hidden="1" outlineLevel="1" x14ac:dyDescent="0.25">
      <c r="C249" s="67" t="s">
        <v>611</v>
      </c>
      <c r="D249" s="54" t="s">
        <v>612</v>
      </c>
      <c r="E249" s="145"/>
      <c r="F249" s="145"/>
      <c r="G249" s="154">
        <v>0</v>
      </c>
      <c r="H249" s="38">
        <f t="shared" si="3"/>
        <v>0</v>
      </c>
      <c r="I249" s="144"/>
      <c r="J249" s="144"/>
      <c r="K249" s="31"/>
      <c r="L249" s="140"/>
      <c r="M249" s="143"/>
      <c r="N249" s="46"/>
    </row>
    <row r="250" spans="1:14" ht="13.8" hidden="1" outlineLevel="1" x14ac:dyDescent="0.25">
      <c r="C250" s="67" t="s">
        <v>613</v>
      </c>
      <c r="D250" s="54" t="s">
        <v>614</v>
      </c>
      <c r="E250" s="145"/>
      <c r="F250" s="145"/>
      <c r="G250" s="154">
        <v>0</v>
      </c>
      <c r="H250" s="38">
        <f t="shared" si="3"/>
        <v>0</v>
      </c>
      <c r="I250" s="144"/>
      <c r="J250" s="144"/>
      <c r="K250" s="31"/>
      <c r="L250" s="140"/>
      <c r="M250" s="143"/>
      <c r="N250" s="46"/>
    </row>
    <row r="251" spans="1:14" ht="26.4" hidden="1" collapsed="1" x14ac:dyDescent="0.25">
      <c r="A251" s="1">
        <v>6</v>
      </c>
      <c r="B251" s="2" t="s">
        <v>438</v>
      </c>
      <c r="C251" s="34" t="s">
        <v>615</v>
      </c>
      <c r="D251" s="68" t="s">
        <v>616</v>
      </c>
      <c r="E251" s="155"/>
      <c r="F251" s="155"/>
      <c r="G251" s="57">
        <v>0</v>
      </c>
      <c r="H251" s="38">
        <f t="shared" si="3"/>
        <v>0</v>
      </c>
      <c r="I251" s="144"/>
      <c r="J251" s="144"/>
      <c r="K251" s="31"/>
      <c r="L251" s="140"/>
      <c r="M251" s="143"/>
      <c r="N251" s="46"/>
    </row>
    <row r="252" spans="1:14" ht="13.8" hidden="1" x14ac:dyDescent="0.25">
      <c r="A252" s="1">
        <v>6</v>
      </c>
      <c r="B252" s="2" t="s">
        <v>438</v>
      </c>
      <c r="C252" s="34" t="s">
        <v>618</v>
      </c>
      <c r="D252" s="50" t="s">
        <v>619</v>
      </c>
      <c r="E252" s="145"/>
      <c r="F252" s="145"/>
      <c r="G252" s="57">
        <v>0</v>
      </c>
      <c r="H252" s="38">
        <f t="shared" si="3"/>
        <v>0</v>
      </c>
      <c r="I252" s="144"/>
      <c r="J252" s="144"/>
      <c r="K252" s="31"/>
      <c r="L252" s="140"/>
      <c r="M252" s="143"/>
      <c r="N252" s="46"/>
    </row>
    <row r="253" spans="1:14" ht="13.8" hidden="1" x14ac:dyDescent="0.25">
      <c r="A253" s="1">
        <v>6</v>
      </c>
      <c r="B253" s="2" t="s">
        <v>438</v>
      </c>
      <c r="C253" s="34" t="s">
        <v>620</v>
      </c>
      <c r="D253" s="50" t="s">
        <v>621</v>
      </c>
      <c r="E253" s="145"/>
      <c r="F253" s="145"/>
      <c r="G253" s="57">
        <v>0</v>
      </c>
      <c r="H253" s="38">
        <f t="shared" si="3"/>
        <v>0</v>
      </c>
      <c r="I253" s="144"/>
      <c r="J253" s="144"/>
      <c r="K253" s="31"/>
      <c r="L253" s="140"/>
      <c r="M253" s="143"/>
      <c r="N253" s="46"/>
    </row>
    <row r="254" spans="1:14" ht="13.8" hidden="1" x14ac:dyDescent="0.25">
      <c r="A254" s="1">
        <v>6</v>
      </c>
      <c r="B254" s="2" t="s">
        <v>438</v>
      </c>
      <c r="C254" s="34" t="s">
        <v>622</v>
      </c>
      <c r="D254" s="50" t="s">
        <v>623</v>
      </c>
      <c r="E254" s="145"/>
      <c r="F254" s="145"/>
      <c r="G254" s="57">
        <v>0</v>
      </c>
      <c r="H254" s="38">
        <f t="shared" si="3"/>
        <v>0</v>
      </c>
      <c r="I254" s="144"/>
      <c r="J254" s="144"/>
      <c r="K254" s="31"/>
      <c r="L254" s="140"/>
      <c r="M254" s="143"/>
      <c r="N254" s="46"/>
    </row>
    <row r="255" spans="1:14" ht="13.8" hidden="1" x14ac:dyDescent="0.25">
      <c r="A255" s="1">
        <v>6</v>
      </c>
      <c r="B255" s="2" t="s">
        <v>438</v>
      </c>
      <c r="C255" s="34" t="s">
        <v>624</v>
      </c>
      <c r="D255" s="50" t="s">
        <v>625</v>
      </c>
      <c r="E255" s="145"/>
      <c r="F255" s="145"/>
      <c r="G255" s="57">
        <v>0</v>
      </c>
      <c r="H255" s="38">
        <f t="shared" si="3"/>
        <v>0</v>
      </c>
      <c r="I255" s="144"/>
      <c r="J255" s="144"/>
      <c r="K255" s="31"/>
      <c r="L255" s="140"/>
      <c r="M255" s="143"/>
      <c r="N255" s="46"/>
    </row>
    <row r="256" spans="1:14" ht="13.8" hidden="1" x14ac:dyDescent="0.25">
      <c r="A256" s="1">
        <v>6</v>
      </c>
      <c r="B256" s="2" t="s">
        <v>626</v>
      </c>
      <c r="C256" s="34" t="s">
        <v>627</v>
      </c>
      <c r="D256" s="50" t="s">
        <v>628</v>
      </c>
      <c r="E256" s="145"/>
      <c r="F256" s="145"/>
      <c r="G256" s="57">
        <v>0</v>
      </c>
      <c r="H256" s="38">
        <f t="shared" si="3"/>
        <v>0</v>
      </c>
      <c r="I256" s="144"/>
      <c r="J256" s="144"/>
      <c r="K256" s="31"/>
      <c r="L256" s="140"/>
      <c r="M256" s="143"/>
      <c r="N256" s="46"/>
    </row>
    <row r="257" spans="1:14" ht="13.8" hidden="1" x14ac:dyDescent="0.25">
      <c r="A257" s="1">
        <v>6</v>
      </c>
      <c r="B257" s="2" t="s">
        <v>626</v>
      </c>
      <c r="C257" s="34" t="s">
        <v>629</v>
      </c>
      <c r="D257" s="50" t="s">
        <v>630</v>
      </c>
      <c r="E257" s="145"/>
      <c r="F257" s="145"/>
      <c r="G257" s="48">
        <v>0</v>
      </c>
      <c r="H257" s="38">
        <f t="shared" si="3"/>
        <v>0</v>
      </c>
      <c r="I257" s="144"/>
      <c r="J257" s="144"/>
      <c r="K257" s="156"/>
      <c r="L257" s="157"/>
      <c r="M257" s="143"/>
      <c r="N257" s="46"/>
    </row>
    <row r="258" spans="1:14" ht="13.8" hidden="1" x14ac:dyDescent="0.25">
      <c r="A258" s="1">
        <v>6</v>
      </c>
      <c r="B258" s="2" t="s">
        <v>626</v>
      </c>
      <c r="C258" s="34" t="s">
        <v>632</v>
      </c>
      <c r="D258" s="50" t="s">
        <v>633</v>
      </c>
      <c r="E258" s="145"/>
      <c r="F258" s="145"/>
      <c r="G258" s="48">
        <v>0</v>
      </c>
      <c r="H258" s="38">
        <f t="shared" si="3"/>
        <v>0</v>
      </c>
      <c r="I258" s="144"/>
      <c r="J258" s="144"/>
      <c r="K258" s="31"/>
      <c r="L258" s="140"/>
      <c r="M258" s="143"/>
      <c r="N258" s="46"/>
    </row>
    <row r="259" spans="1:14" ht="91.2" x14ac:dyDescent="0.25">
      <c r="A259" s="1">
        <v>6</v>
      </c>
      <c r="B259" s="2" t="s">
        <v>626</v>
      </c>
      <c r="C259" s="34" t="s">
        <v>634</v>
      </c>
      <c r="D259" s="54" t="s">
        <v>635</v>
      </c>
      <c r="E259" s="145"/>
      <c r="F259" s="145"/>
      <c r="G259" s="48">
        <v>55000000</v>
      </c>
      <c r="H259" s="38">
        <f t="shared" si="3"/>
        <v>55000000</v>
      </c>
      <c r="I259" s="144" t="s">
        <v>805</v>
      </c>
      <c r="J259" s="144"/>
      <c r="K259" s="31"/>
      <c r="L259" s="140"/>
      <c r="M259" s="143"/>
      <c r="N259" s="46"/>
    </row>
    <row r="260" spans="1:14" ht="13.8" hidden="1" x14ac:dyDescent="0.25">
      <c r="A260" s="1">
        <v>6</v>
      </c>
      <c r="B260" s="2" t="s">
        <v>637</v>
      </c>
      <c r="C260" s="34" t="s">
        <v>638</v>
      </c>
      <c r="D260" s="50" t="s">
        <v>639</v>
      </c>
      <c r="E260" s="145"/>
      <c r="F260" s="145"/>
      <c r="G260" s="48">
        <v>0</v>
      </c>
      <c r="H260" s="38">
        <f t="shared" si="3"/>
        <v>0</v>
      </c>
      <c r="I260" s="144"/>
      <c r="J260" s="144"/>
      <c r="K260" s="31"/>
      <c r="L260" s="140"/>
      <c r="M260" s="143"/>
      <c r="N260" s="46"/>
    </row>
    <row r="261" spans="1:14" ht="13.8" hidden="1" x14ac:dyDescent="0.25">
      <c r="A261" s="1">
        <v>6</v>
      </c>
      <c r="B261" s="2" t="s">
        <v>637</v>
      </c>
      <c r="C261" s="34"/>
      <c r="D261" s="50" t="s">
        <v>640</v>
      </c>
      <c r="E261" s="145"/>
      <c r="F261" s="145"/>
      <c r="G261" s="48">
        <v>0</v>
      </c>
      <c r="H261" s="38">
        <f t="shared" si="3"/>
        <v>0</v>
      </c>
      <c r="I261" s="144"/>
      <c r="J261" s="144"/>
      <c r="K261" s="31"/>
      <c r="L261" s="140"/>
      <c r="M261" s="143"/>
      <c r="N261" s="46"/>
    </row>
    <row r="262" spans="1:14" ht="13.8" hidden="1" x14ac:dyDescent="0.25">
      <c r="A262" s="1">
        <v>6</v>
      </c>
      <c r="B262" s="2" t="s">
        <v>637</v>
      </c>
      <c r="C262" s="34" t="s">
        <v>641</v>
      </c>
      <c r="D262" s="50" t="s">
        <v>642</v>
      </c>
      <c r="E262" s="145"/>
      <c r="F262" s="145"/>
      <c r="G262" s="48">
        <v>0</v>
      </c>
      <c r="H262" s="38">
        <f t="shared" si="3"/>
        <v>0</v>
      </c>
      <c r="I262" s="144"/>
      <c r="J262" s="144"/>
      <c r="K262" s="31"/>
      <c r="L262" s="140"/>
      <c r="M262" s="143"/>
      <c r="N262" s="46"/>
    </row>
    <row r="263" spans="1:14" ht="13.8" hidden="1" x14ac:dyDescent="0.25">
      <c r="A263" s="1">
        <v>6</v>
      </c>
      <c r="B263" s="2" t="s">
        <v>637</v>
      </c>
      <c r="C263" s="34" t="s">
        <v>643</v>
      </c>
      <c r="D263" s="50" t="s">
        <v>644</v>
      </c>
      <c r="E263" s="145"/>
      <c r="F263" s="145"/>
      <c r="G263" s="48">
        <v>0</v>
      </c>
      <c r="H263" s="38">
        <f t="shared" si="3"/>
        <v>0</v>
      </c>
      <c r="I263" s="144"/>
      <c r="J263" s="144"/>
      <c r="K263" s="31"/>
      <c r="L263" s="140"/>
      <c r="M263" s="143"/>
      <c r="N263" s="46"/>
    </row>
    <row r="264" spans="1:14" ht="13.8" hidden="1" x14ac:dyDescent="0.25">
      <c r="A264" s="1">
        <v>6</v>
      </c>
      <c r="B264" s="2" t="s">
        <v>637</v>
      </c>
      <c r="C264" s="34" t="s">
        <v>645</v>
      </c>
      <c r="D264" s="50" t="s">
        <v>646</v>
      </c>
      <c r="E264" s="145"/>
      <c r="F264" s="145"/>
      <c r="G264" s="48">
        <v>0</v>
      </c>
      <c r="H264" s="38">
        <f t="shared" ref="H264:H313" si="4">+E264+F264+G264</f>
        <v>0</v>
      </c>
      <c r="I264" s="144"/>
      <c r="J264" s="144"/>
      <c r="K264" s="31"/>
      <c r="L264" s="140"/>
      <c r="M264" s="143"/>
      <c r="N264" s="46"/>
    </row>
    <row r="265" spans="1:14" ht="34.5" customHeight="1" x14ac:dyDescent="0.25">
      <c r="A265" s="1">
        <v>6</v>
      </c>
      <c r="B265" s="2" t="s">
        <v>637</v>
      </c>
      <c r="C265" s="34" t="s">
        <v>647</v>
      </c>
      <c r="D265" s="50" t="s">
        <v>648</v>
      </c>
      <c r="E265" s="145"/>
      <c r="F265" s="145"/>
      <c r="G265" s="48">
        <v>6000000</v>
      </c>
      <c r="H265" s="38">
        <f t="shared" si="4"/>
        <v>6000000</v>
      </c>
      <c r="I265" s="144" t="s">
        <v>806</v>
      </c>
      <c r="J265" s="144"/>
      <c r="K265" s="149"/>
      <c r="L265" s="150"/>
      <c r="M265" s="158"/>
      <c r="N265" s="46"/>
    </row>
    <row r="266" spans="1:14" ht="13.8" hidden="1" x14ac:dyDescent="0.25">
      <c r="A266" s="1">
        <v>6</v>
      </c>
      <c r="B266" s="2" t="s">
        <v>650</v>
      </c>
      <c r="C266" s="65" t="s">
        <v>651</v>
      </c>
      <c r="D266" s="70" t="s">
        <v>652</v>
      </c>
      <c r="E266" s="153"/>
      <c r="F266" s="153"/>
      <c r="G266" s="57"/>
      <c r="H266" s="38"/>
      <c r="I266" s="144"/>
      <c r="J266" s="144"/>
      <c r="K266" s="31"/>
      <c r="L266" s="140"/>
      <c r="M266" s="143"/>
      <c r="N266" s="46"/>
    </row>
    <row r="267" spans="1:14" ht="13.8" hidden="1" outlineLevel="1" x14ac:dyDescent="0.25">
      <c r="C267" s="67" t="s">
        <v>653</v>
      </c>
      <c r="D267" s="50" t="s">
        <v>654</v>
      </c>
      <c r="E267" s="153"/>
      <c r="F267" s="153"/>
      <c r="G267" s="57"/>
      <c r="H267" s="38">
        <f t="shared" si="4"/>
        <v>0</v>
      </c>
      <c r="I267" s="144"/>
      <c r="J267" s="144"/>
      <c r="K267" s="31"/>
      <c r="L267" s="140"/>
      <c r="M267" s="143"/>
      <c r="N267" s="46"/>
    </row>
    <row r="268" spans="1:14" ht="13.8" hidden="1" outlineLevel="1" x14ac:dyDescent="0.25">
      <c r="C268" s="67" t="s">
        <v>655</v>
      </c>
      <c r="D268" s="50" t="s">
        <v>656</v>
      </c>
      <c r="E268" s="153"/>
      <c r="F268" s="153"/>
      <c r="G268" s="57">
        <v>0</v>
      </c>
      <c r="H268" s="38">
        <f t="shared" si="4"/>
        <v>0</v>
      </c>
      <c r="I268" s="144"/>
      <c r="J268" s="144"/>
      <c r="K268" s="31"/>
      <c r="L268" s="140"/>
      <c r="M268" s="143"/>
      <c r="N268" s="46"/>
    </row>
    <row r="269" spans="1:14" ht="13.8" hidden="1" outlineLevel="1" x14ac:dyDescent="0.25">
      <c r="C269" s="67" t="s">
        <v>657</v>
      </c>
      <c r="D269" s="50" t="s">
        <v>658</v>
      </c>
      <c r="E269" s="153"/>
      <c r="F269" s="153"/>
      <c r="G269" s="57">
        <v>0</v>
      </c>
      <c r="H269" s="38">
        <f t="shared" si="4"/>
        <v>0</v>
      </c>
      <c r="I269" s="144"/>
      <c r="J269" s="144"/>
      <c r="K269" s="31"/>
      <c r="L269" s="140"/>
      <c r="M269" s="143"/>
      <c r="N269" s="46"/>
    </row>
    <row r="270" spans="1:14" ht="13.8" hidden="1" collapsed="1" x14ac:dyDescent="0.25">
      <c r="A270" s="1">
        <v>6</v>
      </c>
      <c r="B270" s="2" t="s">
        <v>650</v>
      </c>
      <c r="C270" s="65" t="s">
        <v>659</v>
      </c>
      <c r="D270" s="70" t="s">
        <v>660</v>
      </c>
      <c r="E270" s="153"/>
      <c r="F270" s="153"/>
      <c r="G270" s="57"/>
      <c r="H270" s="38"/>
      <c r="I270" s="144"/>
      <c r="J270" s="144"/>
      <c r="K270" s="31"/>
      <c r="L270" s="140"/>
      <c r="M270" s="159"/>
      <c r="N270" s="46"/>
    </row>
    <row r="271" spans="1:14" ht="13.8" hidden="1" outlineLevel="1" x14ac:dyDescent="0.25">
      <c r="C271" s="67" t="s">
        <v>661</v>
      </c>
      <c r="D271" s="50" t="s">
        <v>662</v>
      </c>
      <c r="E271" s="153"/>
      <c r="F271" s="153"/>
      <c r="G271" s="57">
        <v>0</v>
      </c>
      <c r="H271" s="38">
        <f t="shared" si="4"/>
        <v>0</v>
      </c>
      <c r="I271" s="144"/>
      <c r="J271" s="144"/>
      <c r="K271" s="31"/>
      <c r="L271" s="140"/>
      <c r="M271" s="159"/>
      <c r="N271" s="46"/>
    </row>
    <row r="272" spans="1:14" ht="13.8" hidden="1" outlineLevel="1" x14ac:dyDescent="0.25">
      <c r="C272" s="67" t="s">
        <v>663</v>
      </c>
      <c r="D272" s="50" t="s">
        <v>664</v>
      </c>
      <c r="E272" s="153"/>
      <c r="F272" s="153"/>
      <c r="G272" s="57">
        <v>0</v>
      </c>
      <c r="H272" s="38">
        <f t="shared" si="4"/>
        <v>0</v>
      </c>
      <c r="I272" s="144"/>
      <c r="J272" s="144"/>
      <c r="K272" s="31"/>
      <c r="L272" s="140"/>
      <c r="M272" s="159"/>
      <c r="N272" s="46"/>
    </row>
    <row r="273" spans="1:14" ht="13.8" hidden="1" outlineLevel="1" x14ac:dyDescent="0.25">
      <c r="C273" s="67" t="s">
        <v>665</v>
      </c>
      <c r="D273" s="50" t="s">
        <v>666</v>
      </c>
      <c r="E273" s="153"/>
      <c r="F273" s="153"/>
      <c r="G273" s="57">
        <v>0</v>
      </c>
      <c r="H273" s="38">
        <f t="shared" si="4"/>
        <v>0</v>
      </c>
      <c r="I273" s="144"/>
      <c r="J273" s="144"/>
      <c r="K273" s="31"/>
      <c r="L273" s="140"/>
      <c r="M273" s="159"/>
      <c r="N273" s="46"/>
    </row>
    <row r="274" spans="1:14" ht="13.8" hidden="1" outlineLevel="1" x14ac:dyDescent="0.25">
      <c r="C274" s="67" t="s">
        <v>668</v>
      </c>
      <c r="D274" s="50" t="s">
        <v>666</v>
      </c>
      <c r="E274" s="153"/>
      <c r="F274" s="153"/>
      <c r="G274" s="57">
        <v>0</v>
      </c>
      <c r="H274" s="38">
        <f t="shared" si="4"/>
        <v>0</v>
      </c>
      <c r="I274" s="144"/>
      <c r="J274" s="144"/>
      <c r="K274" s="31"/>
      <c r="L274" s="140"/>
      <c r="M274" s="159"/>
      <c r="N274" s="46"/>
    </row>
    <row r="275" spans="1:14" ht="13.8" hidden="1" outlineLevel="1" x14ac:dyDescent="0.25">
      <c r="C275" s="67" t="s">
        <v>670</v>
      </c>
      <c r="D275" s="50" t="s">
        <v>671</v>
      </c>
      <c r="E275" s="153"/>
      <c r="F275" s="153"/>
      <c r="G275" s="57">
        <v>0</v>
      </c>
      <c r="H275" s="38">
        <f t="shared" si="4"/>
        <v>0</v>
      </c>
      <c r="I275" s="144"/>
      <c r="J275" s="144"/>
      <c r="K275" s="31"/>
      <c r="L275" s="140"/>
      <c r="M275" s="159"/>
      <c r="N275" s="46"/>
    </row>
    <row r="276" spans="1:14" ht="13.8" hidden="1" outlineLevel="1" x14ac:dyDescent="0.25">
      <c r="A276" s="1">
        <v>6</v>
      </c>
      <c r="B276" s="2" t="s">
        <v>650</v>
      </c>
      <c r="C276" s="67" t="s">
        <v>673</v>
      </c>
      <c r="D276" s="50" t="s">
        <v>674</v>
      </c>
      <c r="E276" s="153"/>
      <c r="F276" s="153"/>
      <c r="G276" s="57">
        <v>0</v>
      </c>
      <c r="H276" s="38">
        <f t="shared" si="4"/>
        <v>0</v>
      </c>
      <c r="I276" s="144"/>
      <c r="J276" s="144"/>
      <c r="K276" s="31"/>
      <c r="L276" s="140"/>
      <c r="M276" s="143"/>
      <c r="N276" s="46"/>
    </row>
    <row r="277" spans="1:14" ht="14.4" hidden="1" outlineLevel="1" x14ac:dyDescent="0.25">
      <c r="A277" s="1">
        <v>6</v>
      </c>
      <c r="B277" s="2" t="s">
        <v>650</v>
      </c>
      <c r="C277" s="67" t="s">
        <v>675</v>
      </c>
      <c r="D277" s="50" t="s">
        <v>676</v>
      </c>
      <c r="E277" s="155"/>
      <c r="F277" s="155"/>
      <c r="G277" s="57">
        <v>0</v>
      </c>
      <c r="H277" s="38">
        <f t="shared" si="4"/>
        <v>0</v>
      </c>
      <c r="I277" s="144"/>
      <c r="J277" s="144"/>
      <c r="K277" s="31"/>
      <c r="L277" s="140"/>
      <c r="M277" s="143"/>
      <c r="N277" s="46"/>
    </row>
    <row r="278" spans="1:14" ht="13.8" hidden="1" collapsed="1" x14ac:dyDescent="0.25">
      <c r="A278" s="1">
        <v>6</v>
      </c>
      <c r="B278" s="2" t="s">
        <v>650</v>
      </c>
      <c r="C278" s="34" t="s">
        <v>677</v>
      </c>
      <c r="D278" s="50" t="s">
        <v>678</v>
      </c>
      <c r="E278" s="153"/>
      <c r="F278" s="153"/>
      <c r="G278" s="57">
        <v>0</v>
      </c>
      <c r="H278" s="38">
        <f t="shared" si="4"/>
        <v>0</v>
      </c>
      <c r="I278" s="144"/>
      <c r="J278" s="144"/>
      <c r="K278" s="31"/>
      <c r="L278" s="140"/>
      <c r="M278" s="143"/>
      <c r="N278" s="46"/>
    </row>
    <row r="279" spans="1:14" ht="13.8" hidden="1" x14ac:dyDescent="0.25">
      <c r="A279" s="1">
        <v>6</v>
      </c>
      <c r="B279" s="2" t="s">
        <v>650</v>
      </c>
      <c r="C279" s="65" t="s">
        <v>679</v>
      </c>
      <c r="D279" s="70" t="s">
        <v>680</v>
      </c>
      <c r="E279" s="153"/>
      <c r="F279" s="153"/>
      <c r="G279" s="57"/>
      <c r="H279" s="38"/>
      <c r="I279" s="144"/>
      <c r="J279" s="144"/>
      <c r="K279" s="31"/>
      <c r="L279" s="140"/>
      <c r="M279" s="143"/>
      <c r="N279" s="46"/>
    </row>
    <row r="280" spans="1:14" ht="13.8" hidden="1" outlineLevel="1" x14ac:dyDescent="0.25">
      <c r="C280" s="67" t="s">
        <v>681</v>
      </c>
      <c r="D280" s="50" t="s">
        <v>682</v>
      </c>
      <c r="E280" s="153"/>
      <c r="F280" s="153"/>
      <c r="G280" s="57"/>
      <c r="H280" s="38">
        <f t="shared" si="4"/>
        <v>0</v>
      </c>
      <c r="I280" s="144"/>
      <c r="J280" s="144"/>
      <c r="K280" s="31"/>
      <c r="L280" s="140"/>
      <c r="M280" s="143"/>
      <c r="N280" s="46"/>
    </row>
    <row r="281" spans="1:14" ht="68.400000000000006" outlineLevel="1" x14ac:dyDescent="0.25">
      <c r="C281" s="67" t="s">
        <v>683</v>
      </c>
      <c r="D281" s="50" t="s">
        <v>684</v>
      </c>
      <c r="E281" s="153"/>
      <c r="F281" s="153"/>
      <c r="G281" s="57">
        <v>9160549</v>
      </c>
      <c r="H281" s="38">
        <f t="shared" si="4"/>
        <v>9160549</v>
      </c>
      <c r="I281" s="144" t="s">
        <v>807</v>
      </c>
      <c r="J281" s="144"/>
      <c r="K281" s="31"/>
      <c r="L281" s="140"/>
      <c r="M281" s="143"/>
      <c r="N281" s="46"/>
    </row>
    <row r="282" spans="1:14" ht="45.6" outlineLevel="1" x14ac:dyDescent="0.25">
      <c r="C282" s="67" t="s">
        <v>685</v>
      </c>
      <c r="D282" s="50" t="s">
        <v>686</v>
      </c>
      <c r="E282" s="153"/>
      <c r="F282" s="153"/>
      <c r="G282" s="57">
        <v>14427144</v>
      </c>
      <c r="H282" s="38">
        <f t="shared" si="4"/>
        <v>14427144</v>
      </c>
      <c r="I282" s="144" t="s">
        <v>808</v>
      </c>
      <c r="J282" s="144"/>
      <c r="K282" s="31"/>
      <c r="L282" s="140"/>
      <c r="M282" s="143"/>
      <c r="N282" s="46"/>
    </row>
    <row r="283" spans="1:14" ht="13.8" hidden="1" x14ac:dyDescent="0.25">
      <c r="A283" s="1">
        <v>6</v>
      </c>
      <c r="B283" s="2" t="s">
        <v>687</v>
      </c>
      <c r="C283" s="34" t="s">
        <v>688</v>
      </c>
      <c r="D283" s="50" t="s">
        <v>689</v>
      </c>
      <c r="E283" s="153"/>
      <c r="F283" s="153"/>
      <c r="G283" s="57">
        <v>0</v>
      </c>
      <c r="H283" s="38">
        <f t="shared" si="4"/>
        <v>0</v>
      </c>
      <c r="I283" s="144"/>
      <c r="J283" s="144"/>
      <c r="K283" s="31"/>
      <c r="L283" s="140"/>
      <c r="M283" s="143"/>
      <c r="N283" s="46"/>
    </row>
    <row r="284" spans="1:14" ht="13.8" x14ac:dyDescent="0.25">
      <c r="A284" s="1">
        <v>6</v>
      </c>
      <c r="B284" s="2" t="s">
        <v>690</v>
      </c>
      <c r="C284" s="34" t="s">
        <v>691</v>
      </c>
      <c r="D284" s="50" t="s">
        <v>692</v>
      </c>
      <c r="E284" s="145"/>
      <c r="F284" s="145"/>
      <c r="G284" s="48">
        <v>90000000</v>
      </c>
      <c r="H284" s="38">
        <f t="shared" si="4"/>
        <v>90000000</v>
      </c>
      <c r="I284" s="144"/>
      <c r="J284" s="144"/>
      <c r="K284" s="31"/>
      <c r="L284" s="140"/>
      <c r="M284" s="143"/>
      <c r="N284" s="46"/>
    </row>
    <row r="285" spans="1:14" ht="13.8" hidden="1" x14ac:dyDescent="0.25">
      <c r="A285" s="1">
        <v>6</v>
      </c>
      <c r="B285" s="2" t="s">
        <v>690</v>
      </c>
      <c r="C285" s="34" t="s">
        <v>691</v>
      </c>
      <c r="D285" s="50" t="s">
        <v>692</v>
      </c>
      <c r="E285" s="145"/>
      <c r="F285" s="145"/>
      <c r="G285" s="48">
        <v>0</v>
      </c>
      <c r="H285" s="38">
        <f t="shared" si="4"/>
        <v>0</v>
      </c>
      <c r="I285" s="144"/>
      <c r="J285" s="144"/>
      <c r="K285" s="31"/>
      <c r="L285" s="140"/>
      <c r="M285" s="143"/>
      <c r="N285" s="46"/>
    </row>
    <row r="286" spans="1:14" ht="13.8" hidden="1" x14ac:dyDescent="0.25">
      <c r="A286" s="1">
        <v>6</v>
      </c>
      <c r="B286" s="2" t="s">
        <v>690</v>
      </c>
      <c r="C286" s="34" t="s">
        <v>695</v>
      </c>
      <c r="D286" s="50" t="s">
        <v>696</v>
      </c>
      <c r="E286" s="153"/>
      <c r="F286" s="153"/>
      <c r="G286" s="57">
        <v>0</v>
      </c>
      <c r="H286" s="38">
        <f t="shared" si="4"/>
        <v>0</v>
      </c>
      <c r="I286" s="144"/>
      <c r="J286" s="144"/>
      <c r="K286" s="31"/>
      <c r="L286" s="140"/>
      <c r="M286" s="143"/>
      <c r="N286" s="46"/>
    </row>
    <row r="287" spans="1:14" ht="26.4" hidden="1" x14ac:dyDescent="0.25">
      <c r="A287" s="1">
        <v>6</v>
      </c>
      <c r="B287" s="2" t="s">
        <v>697</v>
      </c>
      <c r="C287" s="34" t="s">
        <v>698</v>
      </c>
      <c r="D287" s="71" t="s">
        <v>699</v>
      </c>
      <c r="E287" s="153"/>
      <c r="F287" s="153"/>
      <c r="G287" s="48">
        <v>0</v>
      </c>
      <c r="H287" s="38">
        <f t="shared" si="4"/>
        <v>0</v>
      </c>
      <c r="I287" s="144"/>
      <c r="J287" s="144"/>
      <c r="K287" s="31"/>
      <c r="L287" s="140"/>
      <c r="M287" s="143"/>
      <c r="N287" s="46"/>
    </row>
    <row r="288" spans="1:14" ht="46.2" thickBot="1" x14ac:dyDescent="0.3">
      <c r="A288" s="1">
        <v>6</v>
      </c>
      <c r="B288" s="2" t="s">
        <v>697</v>
      </c>
      <c r="C288" s="34" t="s">
        <v>700</v>
      </c>
      <c r="D288" s="46" t="s">
        <v>701</v>
      </c>
      <c r="E288" s="153"/>
      <c r="F288" s="153"/>
      <c r="G288" s="57">
        <v>1196419</v>
      </c>
      <c r="H288" s="38">
        <f t="shared" si="4"/>
        <v>1196419</v>
      </c>
      <c r="I288" s="144" t="s">
        <v>809</v>
      </c>
      <c r="J288" s="144"/>
      <c r="K288" s="31"/>
      <c r="L288" s="140"/>
      <c r="M288" s="143"/>
      <c r="N288" s="46"/>
    </row>
    <row r="289" spans="1:14" ht="14.4" hidden="1" thickBot="1" x14ac:dyDescent="0.3">
      <c r="A289" s="1">
        <v>6</v>
      </c>
      <c r="B289" s="2" t="s">
        <v>697</v>
      </c>
      <c r="C289" s="34" t="s">
        <v>703</v>
      </c>
      <c r="D289" s="46" t="s">
        <v>701</v>
      </c>
      <c r="E289" s="153"/>
      <c r="F289" s="153"/>
      <c r="G289" s="57">
        <v>0</v>
      </c>
      <c r="H289" s="38">
        <f t="shared" si="4"/>
        <v>0</v>
      </c>
      <c r="I289" s="144"/>
      <c r="J289" s="144"/>
      <c r="K289" s="31"/>
      <c r="L289" s="140"/>
      <c r="M289" s="143"/>
      <c r="N289" s="46"/>
    </row>
    <row r="290" spans="1:14" ht="14.4" hidden="1" thickBot="1" x14ac:dyDescent="0.3">
      <c r="A290" s="1">
        <v>6</v>
      </c>
      <c r="B290" s="2" t="s">
        <v>697</v>
      </c>
      <c r="C290" s="34" t="s">
        <v>704</v>
      </c>
      <c r="D290" s="46" t="s">
        <v>701</v>
      </c>
      <c r="E290" s="153"/>
      <c r="F290" s="153"/>
      <c r="G290" s="160">
        <v>0</v>
      </c>
      <c r="H290" s="38">
        <f t="shared" si="4"/>
        <v>0</v>
      </c>
      <c r="I290" s="144"/>
      <c r="J290" s="144"/>
      <c r="K290" s="31"/>
      <c r="L290" s="140"/>
      <c r="M290" s="143"/>
      <c r="N290" s="46"/>
    </row>
    <row r="291" spans="1:14" ht="14.4" hidden="1" thickBot="1" x14ac:dyDescent="0.3">
      <c r="A291" s="1">
        <v>6</v>
      </c>
      <c r="B291" s="2" t="s">
        <v>697</v>
      </c>
      <c r="C291" s="34" t="s">
        <v>706</v>
      </c>
      <c r="D291" s="46" t="s">
        <v>701</v>
      </c>
      <c r="E291" s="153"/>
      <c r="F291" s="153"/>
      <c r="G291" s="160">
        <v>0</v>
      </c>
      <c r="H291" s="38">
        <f t="shared" si="4"/>
        <v>0</v>
      </c>
      <c r="I291" s="144"/>
      <c r="J291" s="144"/>
      <c r="K291" s="31"/>
      <c r="L291" s="140"/>
      <c r="M291" s="143"/>
      <c r="N291" s="46"/>
    </row>
    <row r="292" spans="1:14" ht="14.4" hidden="1" thickBot="1" x14ac:dyDescent="0.3">
      <c r="A292" s="1">
        <v>6</v>
      </c>
      <c r="B292" s="2" t="s">
        <v>697</v>
      </c>
      <c r="C292" s="34" t="s">
        <v>707</v>
      </c>
      <c r="D292" s="46" t="s">
        <v>701</v>
      </c>
      <c r="E292" s="153"/>
      <c r="F292" s="153"/>
      <c r="G292" s="160">
        <v>0</v>
      </c>
      <c r="H292" s="38">
        <f t="shared" si="4"/>
        <v>0</v>
      </c>
      <c r="I292" s="144"/>
      <c r="J292" s="144"/>
      <c r="K292" s="31"/>
      <c r="L292" s="140"/>
      <c r="M292" s="143"/>
      <c r="N292" s="46"/>
    </row>
    <row r="293" spans="1:14" ht="14.4" hidden="1" thickBot="1" x14ac:dyDescent="0.3">
      <c r="A293" s="1">
        <v>7</v>
      </c>
      <c r="B293" s="2" t="s">
        <v>708</v>
      </c>
      <c r="C293" s="74" t="s">
        <v>709</v>
      </c>
      <c r="D293" s="46" t="s">
        <v>710</v>
      </c>
      <c r="E293" s="153"/>
      <c r="F293" s="153"/>
      <c r="G293" s="160">
        <v>0</v>
      </c>
      <c r="H293" s="38">
        <f t="shared" si="4"/>
        <v>0</v>
      </c>
      <c r="I293" s="144"/>
      <c r="J293" s="144"/>
      <c r="K293" s="31"/>
      <c r="L293" s="140"/>
      <c r="M293" s="143"/>
      <c r="N293" s="46"/>
    </row>
    <row r="294" spans="1:14" ht="14.4" hidden="1" thickBot="1" x14ac:dyDescent="0.3">
      <c r="A294" s="1">
        <v>7</v>
      </c>
      <c r="B294" s="2" t="s">
        <v>708</v>
      </c>
      <c r="C294" s="74" t="s">
        <v>711</v>
      </c>
      <c r="D294" s="46" t="s">
        <v>712</v>
      </c>
      <c r="E294" s="142"/>
      <c r="F294" s="142"/>
      <c r="G294" s="160">
        <v>0</v>
      </c>
      <c r="H294" s="38">
        <f t="shared" si="4"/>
        <v>0</v>
      </c>
      <c r="I294" s="144"/>
      <c r="J294" s="144"/>
      <c r="K294" s="31"/>
      <c r="L294" s="140"/>
      <c r="M294" s="143"/>
      <c r="N294" s="46"/>
    </row>
    <row r="295" spans="1:14" ht="14.4" hidden="1" thickBot="1" x14ac:dyDescent="0.3">
      <c r="A295" s="1">
        <v>7</v>
      </c>
      <c r="B295" s="2" t="s">
        <v>708</v>
      </c>
      <c r="C295" s="74" t="s">
        <v>713</v>
      </c>
      <c r="D295" s="46" t="s">
        <v>714</v>
      </c>
      <c r="E295" s="142"/>
      <c r="F295" s="142"/>
      <c r="G295" s="160">
        <v>0</v>
      </c>
      <c r="H295" s="38">
        <f t="shared" si="4"/>
        <v>0</v>
      </c>
      <c r="I295" s="144"/>
      <c r="J295" s="144"/>
      <c r="K295" s="31"/>
      <c r="L295" s="140"/>
      <c r="M295" s="143"/>
      <c r="N295" s="46"/>
    </row>
    <row r="296" spans="1:14" ht="14.4" hidden="1" thickBot="1" x14ac:dyDescent="0.3">
      <c r="A296" s="1">
        <v>7</v>
      </c>
      <c r="B296" s="2" t="s">
        <v>715</v>
      </c>
      <c r="C296" s="74" t="s">
        <v>716</v>
      </c>
      <c r="D296" s="46" t="s">
        <v>717</v>
      </c>
      <c r="E296" s="139"/>
      <c r="F296" s="139"/>
      <c r="G296" s="160">
        <v>0</v>
      </c>
      <c r="H296" s="38">
        <f t="shared" si="4"/>
        <v>0</v>
      </c>
      <c r="I296" s="144"/>
      <c r="J296" s="144"/>
      <c r="K296" s="31"/>
      <c r="L296" s="140"/>
      <c r="M296" s="143"/>
      <c r="N296" s="46"/>
    </row>
    <row r="297" spans="1:14" ht="14.4" hidden="1" thickBot="1" x14ac:dyDescent="0.3">
      <c r="A297" s="1">
        <v>7</v>
      </c>
      <c r="B297" s="2" t="s">
        <v>718</v>
      </c>
      <c r="C297" s="74" t="s">
        <v>719</v>
      </c>
      <c r="D297" s="46" t="s">
        <v>720</v>
      </c>
      <c r="E297" s="139"/>
      <c r="F297" s="139"/>
      <c r="G297" s="160">
        <v>0</v>
      </c>
      <c r="H297" s="38">
        <f t="shared" si="4"/>
        <v>0</v>
      </c>
      <c r="I297" s="144"/>
      <c r="J297" s="144"/>
      <c r="K297" s="31"/>
      <c r="L297" s="140"/>
      <c r="M297" s="143"/>
      <c r="N297" s="46"/>
    </row>
    <row r="298" spans="1:14" ht="14.4" hidden="1" thickBot="1" x14ac:dyDescent="0.3">
      <c r="A298" s="1">
        <v>7</v>
      </c>
      <c r="B298" s="2" t="s">
        <v>718</v>
      </c>
      <c r="C298" s="74" t="s">
        <v>721</v>
      </c>
      <c r="D298" s="46" t="s">
        <v>722</v>
      </c>
      <c r="E298" s="139"/>
      <c r="F298" s="139"/>
      <c r="G298" s="160">
        <v>0</v>
      </c>
      <c r="H298" s="38">
        <f t="shared" si="4"/>
        <v>0</v>
      </c>
      <c r="I298" s="144"/>
      <c r="J298" s="144"/>
      <c r="K298" s="31"/>
      <c r="L298" s="140"/>
      <c r="M298" s="143"/>
      <c r="N298" s="46"/>
    </row>
    <row r="299" spans="1:14" ht="14.4" hidden="1" thickBot="1" x14ac:dyDescent="0.3">
      <c r="A299" s="1">
        <v>8</v>
      </c>
      <c r="B299" s="2" t="s">
        <v>723</v>
      </c>
      <c r="C299" s="74" t="s">
        <v>724</v>
      </c>
      <c r="D299" s="46" t="s">
        <v>725</v>
      </c>
      <c r="E299" s="139"/>
      <c r="F299" s="139"/>
      <c r="G299" s="160">
        <v>0</v>
      </c>
      <c r="H299" s="38">
        <f t="shared" si="4"/>
        <v>0</v>
      </c>
      <c r="I299" s="144"/>
      <c r="J299" s="144"/>
      <c r="K299" s="31"/>
      <c r="L299" s="140"/>
      <c r="M299" s="143"/>
      <c r="N299" s="46"/>
    </row>
    <row r="300" spans="1:14" ht="14.4" hidden="1" thickBot="1" x14ac:dyDescent="0.3">
      <c r="A300" s="1">
        <v>8</v>
      </c>
      <c r="B300" s="2" t="s">
        <v>723</v>
      </c>
      <c r="C300" s="74" t="s">
        <v>726</v>
      </c>
      <c r="D300" s="46" t="s">
        <v>727</v>
      </c>
      <c r="E300" s="139"/>
      <c r="F300" s="139"/>
      <c r="G300" s="160">
        <v>0</v>
      </c>
      <c r="H300" s="38">
        <f t="shared" si="4"/>
        <v>0</v>
      </c>
      <c r="I300" s="144"/>
      <c r="J300" s="144"/>
      <c r="K300" s="31"/>
      <c r="L300" s="140"/>
      <c r="M300" s="143"/>
      <c r="N300" s="46"/>
    </row>
    <row r="301" spans="1:14" ht="14.4" hidden="1" thickBot="1" x14ac:dyDescent="0.3">
      <c r="A301" s="1">
        <v>8</v>
      </c>
      <c r="B301" s="2" t="s">
        <v>723</v>
      </c>
      <c r="C301" s="74" t="s">
        <v>728</v>
      </c>
      <c r="D301" s="46" t="s">
        <v>729</v>
      </c>
      <c r="E301" s="139"/>
      <c r="F301" s="139"/>
      <c r="G301" s="160">
        <v>0</v>
      </c>
      <c r="H301" s="38">
        <f t="shared" si="4"/>
        <v>0</v>
      </c>
      <c r="I301" s="144"/>
      <c r="J301" s="144"/>
      <c r="K301" s="31"/>
      <c r="L301" s="140"/>
      <c r="M301" s="143"/>
      <c r="N301" s="46"/>
    </row>
    <row r="302" spans="1:14" ht="14.4" hidden="1" thickBot="1" x14ac:dyDescent="0.3">
      <c r="A302" s="1">
        <v>8</v>
      </c>
      <c r="B302" s="2" t="s">
        <v>723</v>
      </c>
      <c r="C302" s="74" t="s">
        <v>730</v>
      </c>
      <c r="D302" s="46" t="s">
        <v>731</v>
      </c>
      <c r="E302" s="139"/>
      <c r="F302" s="139"/>
      <c r="G302" s="160">
        <v>0</v>
      </c>
      <c r="H302" s="38">
        <f t="shared" si="4"/>
        <v>0</v>
      </c>
      <c r="I302" s="144"/>
      <c r="J302" s="144"/>
      <c r="K302" s="31"/>
      <c r="L302" s="140"/>
      <c r="M302" s="143"/>
      <c r="N302" s="46"/>
    </row>
    <row r="303" spans="1:14" ht="14.4" hidden="1" thickBot="1" x14ac:dyDescent="0.3">
      <c r="A303" s="1">
        <v>8</v>
      </c>
      <c r="B303" s="2" t="s">
        <v>732</v>
      </c>
      <c r="C303" s="74" t="s">
        <v>733</v>
      </c>
      <c r="D303" s="46" t="s">
        <v>734</v>
      </c>
      <c r="E303" s="139"/>
      <c r="F303" s="139"/>
      <c r="G303" s="160">
        <v>0</v>
      </c>
      <c r="H303" s="38">
        <f t="shared" si="4"/>
        <v>0</v>
      </c>
      <c r="I303" s="144"/>
      <c r="J303" s="144"/>
      <c r="K303" s="31"/>
      <c r="L303" s="140"/>
      <c r="M303" s="143"/>
      <c r="N303" s="46"/>
    </row>
    <row r="304" spans="1:14" ht="14.4" hidden="1" thickBot="1" x14ac:dyDescent="0.3">
      <c r="A304" s="1">
        <v>8</v>
      </c>
      <c r="B304" s="2" t="s">
        <v>732</v>
      </c>
      <c r="C304" s="74" t="s">
        <v>735</v>
      </c>
      <c r="D304" s="46" t="s">
        <v>736</v>
      </c>
      <c r="E304" s="139"/>
      <c r="F304" s="139"/>
      <c r="G304" s="160">
        <v>0</v>
      </c>
      <c r="H304" s="38">
        <f t="shared" si="4"/>
        <v>0</v>
      </c>
      <c r="I304" s="144"/>
      <c r="J304" s="144"/>
      <c r="K304" s="31"/>
      <c r="L304" s="140"/>
      <c r="M304" s="143"/>
      <c r="N304" s="46"/>
    </row>
    <row r="305" spans="1:14" ht="14.4" hidden="1" thickBot="1" x14ac:dyDescent="0.3">
      <c r="A305" s="1">
        <v>8</v>
      </c>
      <c r="B305" s="2" t="s">
        <v>732</v>
      </c>
      <c r="C305" s="74" t="s">
        <v>737</v>
      </c>
      <c r="D305" s="46" t="s">
        <v>738</v>
      </c>
      <c r="E305" s="139"/>
      <c r="F305" s="139"/>
      <c r="G305" s="160">
        <v>0</v>
      </c>
      <c r="H305" s="38">
        <f t="shared" si="4"/>
        <v>0</v>
      </c>
      <c r="I305" s="144"/>
      <c r="J305" s="144"/>
      <c r="K305" s="31"/>
      <c r="L305" s="140"/>
      <c r="M305" s="143"/>
      <c r="N305" s="46"/>
    </row>
    <row r="306" spans="1:14" ht="14.4" hidden="1" thickBot="1" x14ac:dyDescent="0.3">
      <c r="A306" s="1">
        <v>8</v>
      </c>
      <c r="B306" s="2" t="s">
        <v>732</v>
      </c>
      <c r="C306" s="74" t="s">
        <v>739</v>
      </c>
      <c r="D306" s="46" t="s">
        <v>740</v>
      </c>
      <c r="E306" s="139"/>
      <c r="F306" s="139"/>
      <c r="G306" s="160">
        <v>0</v>
      </c>
      <c r="H306" s="38">
        <f t="shared" si="4"/>
        <v>0</v>
      </c>
      <c r="I306" s="144"/>
      <c r="J306" s="144"/>
      <c r="K306" s="31"/>
      <c r="L306" s="140"/>
      <c r="M306" s="143"/>
      <c r="N306" s="46"/>
    </row>
    <row r="307" spans="1:14" ht="14.4" hidden="1" thickBot="1" x14ac:dyDescent="0.3">
      <c r="A307" s="1">
        <v>8</v>
      </c>
      <c r="B307" s="2" t="s">
        <v>732</v>
      </c>
      <c r="C307" s="74" t="s">
        <v>741</v>
      </c>
      <c r="D307" s="46" t="s">
        <v>742</v>
      </c>
      <c r="E307" s="139"/>
      <c r="F307" s="139"/>
      <c r="G307" s="160">
        <v>0</v>
      </c>
      <c r="H307" s="38">
        <f t="shared" si="4"/>
        <v>0</v>
      </c>
      <c r="I307" s="144"/>
      <c r="J307" s="144"/>
      <c r="K307" s="31"/>
      <c r="L307" s="140"/>
      <c r="M307" s="143"/>
      <c r="N307" s="46"/>
    </row>
    <row r="308" spans="1:14" ht="14.4" hidden="1" thickBot="1" x14ac:dyDescent="0.3">
      <c r="A308" s="1">
        <v>8</v>
      </c>
      <c r="B308" s="2" t="s">
        <v>732</v>
      </c>
      <c r="C308" s="74" t="s">
        <v>743</v>
      </c>
      <c r="D308" s="46" t="s">
        <v>744</v>
      </c>
      <c r="E308" s="139"/>
      <c r="F308" s="139"/>
      <c r="G308" s="160">
        <v>0</v>
      </c>
      <c r="H308" s="38">
        <f t="shared" si="4"/>
        <v>0</v>
      </c>
      <c r="I308" s="144"/>
      <c r="J308" s="144"/>
      <c r="K308" s="31"/>
      <c r="L308" s="140"/>
      <c r="M308" s="143"/>
      <c r="N308" s="46"/>
    </row>
    <row r="309" spans="1:14" ht="14.4" hidden="1" thickBot="1" x14ac:dyDescent="0.3">
      <c r="A309" s="1">
        <v>8</v>
      </c>
      <c r="B309" s="2" t="s">
        <v>732</v>
      </c>
      <c r="C309" s="74" t="s">
        <v>745</v>
      </c>
      <c r="D309" s="46" t="s">
        <v>746</v>
      </c>
      <c r="E309" s="139"/>
      <c r="F309" s="139"/>
      <c r="G309" s="160">
        <v>0</v>
      </c>
      <c r="H309" s="38">
        <f t="shared" si="4"/>
        <v>0</v>
      </c>
      <c r="I309" s="144"/>
      <c r="J309" s="144"/>
      <c r="K309" s="31"/>
      <c r="L309" s="140"/>
      <c r="M309" s="143"/>
      <c r="N309" s="46"/>
    </row>
    <row r="310" spans="1:14" ht="14.4" hidden="1" thickBot="1" x14ac:dyDescent="0.3">
      <c r="A310" s="1">
        <v>8</v>
      </c>
      <c r="B310" s="2" t="s">
        <v>732</v>
      </c>
      <c r="C310" s="74" t="s">
        <v>747</v>
      </c>
      <c r="D310" s="46" t="s">
        <v>748</v>
      </c>
      <c r="E310" s="139"/>
      <c r="F310" s="139"/>
      <c r="G310" s="160">
        <v>0</v>
      </c>
      <c r="H310" s="38">
        <f t="shared" si="4"/>
        <v>0</v>
      </c>
      <c r="I310" s="144"/>
      <c r="J310" s="144"/>
      <c r="K310" s="31"/>
      <c r="L310" s="140"/>
      <c r="M310" s="143"/>
      <c r="N310" s="46"/>
    </row>
    <row r="311" spans="1:14" ht="14.4" hidden="1" thickBot="1" x14ac:dyDescent="0.3">
      <c r="A311" s="1">
        <v>9</v>
      </c>
      <c r="B311" s="2" t="s">
        <v>749</v>
      </c>
      <c r="C311" s="74" t="s">
        <v>750</v>
      </c>
      <c r="D311" s="46" t="s">
        <v>751</v>
      </c>
      <c r="E311" s="139"/>
      <c r="F311" s="139"/>
      <c r="G311" s="160">
        <v>0</v>
      </c>
      <c r="H311" s="38">
        <f t="shared" si="4"/>
        <v>0</v>
      </c>
      <c r="I311" s="144"/>
      <c r="J311" s="144"/>
      <c r="K311" s="31"/>
      <c r="L311" s="140"/>
      <c r="M311" s="143"/>
      <c r="N311" s="46"/>
    </row>
    <row r="312" spans="1:14" ht="14.4" hidden="1" thickBot="1" x14ac:dyDescent="0.3">
      <c r="A312" s="1">
        <v>9</v>
      </c>
      <c r="B312" s="2" t="s">
        <v>752</v>
      </c>
      <c r="C312" s="74" t="s">
        <v>753</v>
      </c>
      <c r="D312" s="46" t="s">
        <v>754</v>
      </c>
      <c r="E312" s="139"/>
      <c r="F312" s="139"/>
      <c r="G312" s="160">
        <v>0</v>
      </c>
      <c r="H312" s="38">
        <f t="shared" si="4"/>
        <v>0</v>
      </c>
      <c r="I312" s="144"/>
      <c r="J312" s="144"/>
      <c r="K312" s="31"/>
      <c r="L312" s="140"/>
      <c r="M312" s="143"/>
      <c r="N312" s="46"/>
    </row>
    <row r="313" spans="1:14" ht="13.95" hidden="1" customHeight="1" thickBot="1" x14ac:dyDescent="0.3">
      <c r="A313" s="1">
        <v>9</v>
      </c>
      <c r="B313" s="2" t="s">
        <v>752</v>
      </c>
      <c r="C313" s="75" t="s">
        <v>755</v>
      </c>
      <c r="D313" s="76" t="s">
        <v>756</v>
      </c>
      <c r="E313" s="161"/>
      <c r="F313" s="161"/>
      <c r="G313" s="160">
        <v>0</v>
      </c>
      <c r="H313" s="79">
        <f t="shared" si="4"/>
        <v>0</v>
      </c>
      <c r="I313" s="144"/>
      <c r="J313" s="162"/>
      <c r="K313" s="163"/>
      <c r="L313" s="164"/>
      <c r="M313" s="165"/>
      <c r="N313" s="46"/>
    </row>
    <row r="314" spans="1:14" s="89" customFormat="1" ht="18" customHeight="1" thickBot="1" x14ac:dyDescent="0.3">
      <c r="A314" s="81"/>
      <c r="B314" s="81"/>
      <c r="C314" s="805" t="s">
        <v>15</v>
      </c>
      <c r="D314" s="806"/>
      <c r="E314" s="82">
        <f t="shared" ref="E314" si="5">+SUM(E6:E313)</f>
        <v>0</v>
      </c>
      <c r="F314" s="82">
        <f t="shared" ref="F314:G314" si="6">+SUM(F6:F313)</f>
        <v>0</v>
      </c>
      <c r="G314" s="84">
        <f t="shared" si="6"/>
        <v>2373760569</v>
      </c>
      <c r="H314" s="85">
        <f>+SUM(H6:H313)</f>
        <v>2373760569</v>
      </c>
      <c r="I314" s="86"/>
      <c r="J314" s="86"/>
      <c r="K314" s="82"/>
      <c r="L314" s="87"/>
      <c r="M314" s="88"/>
      <c r="N314" s="88"/>
    </row>
    <row r="315" spans="1:14" x14ac:dyDescent="0.25">
      <c r="D315" s="8"/>
      <c r="E315" s="166"/>
      <c r="F315" s="166"/>
      <c r="G315" s="91"/>
      <c r="H315" s="92"/>
      <c r="I315" s="93"/>
      <c r="J315" s="93"/>
      <c r="K315" s="94"/>
      <c r="L315" s="94"/>
    </row>
    <row r="316" spans="1:14" ht="13.8" thickBot="1" x14ac:dyDescent="0.3">
      <c r="D316" s="95"/>
      <c r="E316" s="166"/>
      <c r="F316" s="166"/>
      <c r="G316" s="91"/>
      <c r="H316" s="92"/>
      <c r="I316" s="93"/>
      <c r="J316" s="93"/>
      <c r="K316" s="94"/>
      <c r="L316" s="94"/>
    </row>
    <row r="317" spans="1:14" ht="28.2" thickBot="1" x14ac:dyDescent="0.3">
      <c r="D317" s="96" t="s">
        <v>757</v>
      </c>
      <c r="E317" s="167" t="s">
        <v>758</v>
      </c>
      <c r="F317" s="168" t="s">
        <v>759</v>
      </c>
      <c r="G317" s="97" t="s">
        <v>760</v>
      </c>
      <c r="H317" s="97" t="str">
        <f>+F5</f>
        <v>LEY DE SALVAMENTO</v>
      </c>
      <c r="I317" s="21" t="s">
        <v>14</v>
      </c>
      <c r="J317" s="98" t="s">
        <v>15</v>
      </c>
      <c r="L317" s="24"/>
    </row>
    <row r="318" spans="1:14" ht="13.8" x14ac:dyDescent="0.25">
      <c r="D318" s="99" t="s">
        <v>761</v>
      </c>
      <c r="E318" s="169" t="s">
        <v>762</v>
      </c>
      <c r="F318" s="170" t="s">
        <v>763</v>
      </c>
      <c r="G318" s="101">
        <f>SUM(E6:E19)</f>
        <v>0</v>
      </c>
      <c r="H318" s="101">
        <f>SUM(F6:F19)</f>
        <v>0</v>
      </c>
      <c r="I318" s="171">
        <f>SUM(G6:G19)</f>
        <v>645581061</v>
      </c>
      <c r="J318" s="29">
        <f t="shared" ref="J318:J326" si="7">+SUM(G318:I318)</f>
        <v>645581061</v>
      </c>
      <c r="L318" s="103"/>
    </row>
    <row r="319" spans="1:14" ht="13.8" x14ac:dyDescent="0.25">
      <c r="D319" s="105" t="s">
        <v>764</v>
      </c>
      <c r="E319" s="172" t="s">
        <v>762</v>
      </c>
      <c r="F319" s="173" t="s">
        <v>763</v>
      </c>
      <c r="G319" s="107">
        <f>SUM(E20:E72)</f>
        <v>0</v>
      </c>
      <c r="H319" s="107">
        <f t="shared" ref="H319:I319" si="8">SUM(F20:F72)</f>
        <v>0</v>
      </c>
      <c r="I319" s="174">
        <f t="shared" si="8"/>
        <v>467457286</v>
      </c>
      <c r="J319" s="38">
        <f t="shared" si="7"/>
        <v>467457286</v>
      </c>
      <c r="L319" s="103"/>
    </row>
    <row r="320" spans="1:14" ht="13.8" x14ac:dyDescent="0.25">
      <c r="D320" s="105" t="s">
        <v>765</v>
      </c>
      <c r="E320" s="172" t="s">
        <v>762</v>
      </c>
      <c r="F320" s="173" t="s">
        <v>763</v>
      </c>
      <c r="G320" s="107">
        <f>SUM(E73:E102)</f>
        <v>0</v>
      </c>
      <c r="H320" s="107">
        <f t="shared" ref="H320:I320" si="9">SUM(F73:F102)</f>
        <v>0</v>
      </c>
      <c r="I320" s="174">
        <f t="shared" si="9"/>
        <v>18780862</v>
      </c>
      <c r="J320" s="38">
        <f t="shared" si="7"/>
        <v>18780862</v>
      </c>
      <c r="L320" s="103"/>
    </row>
    <row r="321" spans="1:12" ht="13.8" x14ac:dyDescent="0.25">
      <c r="D321" s="105" t="s">
        <v>766</v>
      </c>
      <c r="E321" s="172" t="s">
        <v>762</v>
      </c>
      <c r="F321" s="173" t="s">
        <v>763</v>
      </c>
      <c r="G321" s="107">
        <f>SUM(E103:E121)</f>
        <v>0</v>
      </c>
      <c r="H321" s="107">
        <f t="shared" ref="H321:I321" si="10">SUM(F103:F121)</f>
        <v>0</v>
      </c>
      <c r="I321" s="174">
        <f t="shared" si="10"/>
        <v>0</v>
      </c>
      <c r="J321" s="38">
        <f t="shared" si="7"/>
        <v>0</v>
      </c>
      <c r="L321" s="103"/>
    </row>
    <row r="322" spans="1:12" ht="13.8" x14ac:dyDescent="0.25">
      <c r="D322" s="105" t="s">
        <v>767</v>
      </c>
      <c r="E322" s="172" t="s">
        <v>762</v>
      </c>
      <c r="F322" s="173" t="s">
        <v>763</v>
      </c>
      <c r="G322" s="107">
        <f>SUM(E122:E139)</f>
        <v>0</v>
      </c>
      <c r="H322" s="107">
        <f t="shared" ref="H322:I322" si="11">SUM(F122:F139)</f>
        <v>0</v>
      </c>
      <c r="I322" s="174">
        <f t="shared" si="11"/>
        <v>0</v>
      </c>
      <c r="J322" s="38">
        <f t="shared" si="7"/>
        <v>0</v>
      </c>
      <c r="L322" s="103"/>
    </row>
    <row r="323" spans="1:12" ht="13.8" x14ac:dyDescent="0.25">
      <c r="D323" s="105" t="s">
        <v>768</v>
      </c>
      <c r="E323" s="172" t="s">
        <v>769</v>
      </c>
      <c r="F323" s="173" t="s">
        <v>770</v>
      </c>
      <c r="G323" s="107">
        <f>SUM(E140:E162)</f>
        <v>0</v>
      </c>
      <c r="H323" s="107">
        <f t="shared" ref="H323:I323" si="12">SUM(F140:F162)</f>
        <v>0</v>
      </c>
      <c r="I323" s="174">
        <f t="shared" si="12"/>
        <v>1056979670</v>
      </c>
      <c r="J323" s="38">
        <f t="shared" si="7"/>
        <v>1056979670</v>
      </c>
      <c r="L323" s="103"/>
    </row>
    <row r="324" spans="1:12" ht="13.8" x14ac:dyDescent="0.25">
      <c r="D324" s="105" t="s">
        <v>771</v>
      </c>
      <c r="E324" s="172" t="s">
        <v>762</v>
      </c>
      <c r="F324" s="173" t="s">
        <v>763</v>
      </c>
      <c r="G324" s="107">
        <f>SUM(E163:E292)</f>
        <v>0</v>
      </c>
      <c r="H324" s="107">
        <f t="shared" ref="H324:I324" si="13">SUM(F163:F292)</f>
        <v>0</v>
      </c>
      <c r="I324" s="174">
        <f t="shared" si="13"/>
        <v>184961690</v>
      </c>
      <c r="J324" s="38">
        <f t="shared" si="7"/>
        <v>184961690</v>
      </c>
      <c r="L324" s="103"/>
    </row>
    <row r="325" spans="1:12" ht="14.4" thickBot="1" x14ac:dyDescent="0.3">
      <c r="D325" s="109" t="s">
        <v>772</v>
      </c>
      <c r="E325" s="175" t="s">
        <v>769</v>
      </c>
      <c r="F325" s="176" t="s">
        <v>770</v>
      </c>
      <c r="G325" s="111">
        <f>SUM(E293:E298)</f>
        <v>0</v>
      </c>
      <c r="H325" s="111">
        <f t="shared" ref="H325:I325" si="14">SUM(F293:F298)</f>
        <v>0</v>
      </c>
      <c r="I325" s="177">
        <f t="shared" si="14"/>
        <v>0</v>
      </c>
      <c r="J325" s="79">
        <f t="shared" si="7"/>
        <v>0</v>
      </c>
      <c r="L325" s="103"/>
    </row>
    <row r="326" spans="1:12" s="89" customFormat="1" ht="19.95" customHeight="1" thickBot="1" x14ac:dyDescent="0.3">
      <c r="A326" s="81"/>
      <c r="B326" s="81"/>
      <c r="C326" s="113"/>
      <c r="D326" s="807" t="s">
        <v>773</v>
      </c>
      <c r="E326" s="808"/>
      <c r="F326" s="808"/>
      <c r="G326" s="83">
        <f>SUM(G318:G325)</f>
        <v>0</v>
      </c>
      <c r="H326" s="83">
        <f t="shared" ref="H326:I326" si="15">SUM(H318:H325)</f>
        <v>0</v>
      </c>
      <c r="I326" s="84">
        <f t="shared" si="15"/>
        <v>2373760569</v>
      </c>
      <c r="J326" s="85">
        <f t="shared" si="7"/>
        <v>2373760569</v>
      </c>
      <c r="L326" s="114"/>
    </row>
    <row r="327" spans="1:12" x14ac:dyDescent="0.25">
      <c r="D327" s="8"/>
      <c r="H327" s="92"/>
      <c r="I327" s="93"/>
      <c r="J327" s="93"/>
      <c r="K327" s="94"/>
      <c r="L327" s="94"/>
    </row>
    <row r="328" spans="1:12" x14ac:dyDescent="0.25">
      <c r="D328" s="8"/>
      <c r="E328" s="8"/>
      <c r="F328" s="8"/>
      <c r="G328" s="91"/>
      <c r="H328" s="92"/>
      <c r="I328" s="93"/>
      <c r="J328" s="93"/>
      <c r="K328" s="94"/>
      <c r="L328" s="94"/>
    </row>
    <row r="329" spans="1:12" s="119" customFormat="1" x14ac:dyDescent="0.25">
      <c r="A329" s="117"/>
      <c r="B329" s="117"/>
      <c r="C329" s="118"/>
      <c r="F329" s="119" t="s">
        <v>774</v>
      </c>
      <c r="G329" s="120">
        <f>+E314-G326</f>
        <v>0</v>
      </c>
      <c r="H329" s="120">
        <f t="shared" ref="H329:I329" si="16">+F314-H326</f>
        <v>0</v>
      </c>
      <c r="I329" s="121">
        <f t="shared" si="16"/>
        <v>0</v>
      </c>
      <c r="J329" s="121"/>
      <c r="K329" s="122">
        <f>+H314-J326</f>
        <v>0</v>
      </c>
      <c r="L329" s="122"/>
    </row>
    <row r="330" spans="1:12" x14ac:dyDescent="0.25">
      <c r="D330" s="8"/>
      <c r="E330" s="8"/>
      <c r="F330" s="8"/>
      <c r="G330" s="91"/>
      <c r="H330" s="92"/>
      <c r="I330" s="93"/>
      <c r="J330" s="93"/>
      <c r="K330" s="94"/>
      <c r="L330" s="94"/>
    </row>
    <row r="331" spans="1:12" x14ac:dyDescent="0.25">
      <c r="D331" s="8"/>
      <c r="E331" s="8"/>
      <c r="F331" s="8"/>
      <c r="G331" s="91"/>
      <c r="H331" s="92"/>
      <c r="I331" s="93"/>
      <c r="J331" s="93"/>
      <c r="K331" s="94"/>
      <c r="L331" s="94"/>
    </row>
    <row r="332" spans="1:12" x14ac:dyDescent="0.25">
      <c r="D332" s="8"/>
      <c r="E332" s="8"/>
      <c r="F332" s="8"/>
      <c r="G332" s="91"/>
      <c r="H332" s="92"/>
      <c r="I332" s="93"/>
      <c r="J332" s="93"/>
      <c r="K332" s="94"/>
      <c r="L332" s="94"/>
    </row>
    <row r="333" spans="1:12" x14ac:dyDescent="0.25">
      <c r="D333" s="8"/>
      <c r="E333" s="8"/>
      <c r="F333" s="8"/>
      <c r="G333" s="91"/>
      <c r="H333" s="92"/>
      <c r="I333" s="93"/>
      <c r="J333" s="93"/>
      <c r="K333" s="94"/>
      <c r="L333" s="94"/>
    </row>
    <row r="334" spans="1:12" x14ac:dyDescent="0.25">
      <c r="D334" s="8"/>
      <c r="E334" s="8"/>
      <c r="F334" s="8"/>
      <c r="G334" s="91"/>
      <c r="H334" s="92"/>
      <c r="I334" s="93"/>
      <c r="J334" s="93"/>
      <c r="K334" s="94"/>
      <c r="L334" s="94"/>
    </row>
    <row r="335" spans="1:12" x14ac:dyDescent="0.25">
      <c r="D335" s="8"/>
      <c r="E335" s="8"/>
      <c r="F335" s="8"/>
      <c r="G335" s="91"/>
      <c r="H335" s="92"/>
      <c r="I335" s="93"/>
      <c r="J335" s="93"/>
      <c r="K335" s="94"/>
      <c r="L335" s="94"/>
    </row>
    <row r="336" spans="1:12" x14ac:dyDescent="0.25">
      <c r="D336" s="8"/>
      <c r="E336" s="8"/>
      <c r="F336" s="8"/>
      <c r="G336" s="91"/>
      <c r="H336" s="92"/>
      <c r="I336" s="93"/>
      <c r="J336" s="93"/>
      <c r="K336" s="94"/>
      <c r="L336" s="94"/>
    </row>
    <row r="337" spans="4:12" x14ac:dyDescent="0.25">
      <c r="D337" s="8"/>
      <c r="E337" s="8"/>
      <c r="F337" s="8"/>
      <c r="G337" s="91"/>
      <c r="H337" s="92"/>
      <c r="I337" s="93"/>
      <c r="J337" s="93"/>
      <c r="K337" s="94"/>
      <c r="L337" s="94"/>
    </row>
    <row r="338" spans="4:12" x14ac:dyDescent="0.25">
      <c r="D338" s="8"/>
      <c r="E338" s="8"/>
      <c r="F338" s="8"/>
      <c r="G338" s="91"/>
      <c r="H338" s="92"/>
      <c r="I338" s="93"/>
      <c r="J338" s="93"/>
      <c r="K338" s="94"/>
      <c r="L338" s="94"/>
    </row>
    <row r="339" spans="4:12" x14ac:dyDescent="0.25">
      <c r="D339" s="8"/>
      <c r="E339" s="8"/>
      <c r="F339" s="8"/>
      <c r="G339" s="91"/>
      <c r="H339" s="92"/>
      <c r="I339" s="93"/>
      <c r="J339" s="93"/>
      <c r="K339" s="94"/>
      <c r="L339" s="94"/>
    </row>
    <row r="340" spans="4:12" x14ac:dyDescent="0.25">
      <c r="D340" s="8"/>
      <c r="E340" s="8"/>
      <c r="F340" s="8"/>
      <c r="G340" s="91"/>
      <c r="H340" s="92"/>
      <c r="I340" s="93"/>
      <c r="J340" s="93"/>
      <c r="K340" s="94"/>
      <c r="L340" s="94"/>
    </row>
    <row r="341" spans="4:12" x14ac:dyDescent="0.25">
      <c r="D341" s="8"/>
      <c r="E341" s="8"/>
      <c r="F341" s="8"/>
      <c r="G341" s="91"/>
      <c r="H341" s="92"/>
      <c r="I341" s="93"/>
      <c r="J341" s="93"/>
      <c r="K341" s="94"/>
      <c r="L341" s="94"/>
    </row>
    <row r="342" spans="4:12" x14ac:dyDescent="0.25">
      <c r="D342" s="8"/>
      <c r="E342" s="8"/>
      <c r="F342" s="8"/>
      <c r="G342" s="91"/>
      <c r="H342" s="92"/>
      <c r="I342" s="93"/>
      <c r="J342" s="93"/>
      <c r="K342" s="94"/>
      <c r="L342" s="94"/>
    </row>
    <row r="343" spans="4:12" x14ac:dyDescent="0.25">
      <c r="D343" s="8"/>
      <c r="E343" s="8"/>
      <c r="F343" s="8"/>
      <c r="G343" s="91"/>
      <c r="H343" s="92"/>
      <c r="I343" s="93"/>
      <c r="J343" s="93"/>
      <c r="K343" s="94"/>
      <c r="L343" s="94"/>
    </row>
    <row r="344" spans="4:12" x14ac:dyDescent="0.25">
      <c r="D344" s="8"/>
      <c r="E344" s="8"/>
      <c r="F344" s="8"/>
      <c r="G344" s="91"/>
      <c r="H344" s="92"/>
      <c r="I344" s="93"/>
      <c r="J344" s="93"/>
      <c r="K344" s="94"/>
      <c r="L344" s="94"/>
    </row>
    <row r="345" spans="4:12" x14ac:dyDescent="0.25">
      <c r="D345" s="8"/>
      <c r="E345" s="8"/>
      <c r="F345" s="8"/>
      <c r="G345" s="91"/>
      <c r="H345" s="92"/>
      <c r="I345" s="93"/>
      <c r="J345" s="93"/>
      <c r="K345" s="94"/>
      <c r="L345" s="94"/>
    </row>
    <row r="346" spans="4:12" x14ac:dyDescent="0.25">
      <c r="D346" s="8"/>
      <c r="E346" s="8"/>
      <c r="F346" s="8"/>
      <c r="G346" s="91"/>
      <c r="H346" s="92"/>
      <c r="I346" s="93"/>
      <c r="J346" s="93"/>
      <c r="K346" s="94"/>
      <c r="L346" s="94"/>
    </row>
    <row r="347" spans="4:12" x14ac:dyDescent="0.25">
      <c r="D347" s="8"/>
      <c r="E347" s="8"/>
      <c r="F347" s="8"/>
      <c r="G347" s="91"/>
      <c r="H347" s="92"/>
      <c r="I347" s="93"/>
      <c r="J347" s="93"/>
      <c r="K347" s="94"/>
      <c r="L347" s="94"/>
    </row>
    <row r="348" spans="4:12" x14ac:dyDescent="0.25">
      <c r="D348" s="8"/>
      <c r="E348" s="8"/>
      <c r="F348" s="8"/>
      <c r="G348" s="91"/>
      <c r="H348" s="92"/>
      <c r="I348" s="93"/>
      <c r="J348" s="93"/>
      <c r="K348" s="94"/>
      <c r="L348" s="94"/>
    </row>
    <row r="349" spans="4:12" x14ac:dyDescent="0.25">
      <c r="D349" s="8"/>
      <c r="E349" s="8"/>
      <c r="F349" s="8"/>
      <c r="G349" s="91"/>
      <c r="H349" s="92"/>
      <c r="I349" s="93"/>
      <c r="J349" s="93"/>
      <c r="K349" s="94"/>
      <c r="L349" s="94"/>
    </row>
    <row r="350" spans="4:12" x14ac:dyDescent="0.25">
      <c r="D350" s="8"/>
      <c r="E350" s="8"/>
      <c r="F350" s="8"/>
      <c r="G350" s="91"/>
      <c r="H350" s="92"/>
      <c r="I350" s="93"/>
      <c r="J350" s="93"/>
      <c r="K350" s="94"/>
      <c r="L350" s="94"/>
    </row>
    <row r="351" spans="4:12" x14ac:dyDescent="0.25">
      <c r="D351" s="8"/>
      <c r="E351" s="8"/>
      <c r="F351" s="8"/>
      <c r="G351" s="91"/>
      <c r="H351" s="92"/>
      <c r="I351" s="93"/>
      <c r="J351" s="93"/>
      <c r="K351" s="94"/>
      <c r="L351" s="94"/>
    </row>
    <row r="352" spans="4:12" x14ac:dyDescent="0.25">
      <c r="D352" s="8"/>
      <c r="E352" s="8"/>
      <c r="F352" s="8"/>
      <c r="G352" s="91"/>
      <c r="H352" s="92"/>
      <c r="I352" s="93"/>
      <c r="J352" s="93"/>
      <c r="K352" s="94"/>
      <c r="L352" s="94"/>
    </row>
    <row r="353" spans="4:12" x14ac:dyDescent="0.25">
      <c r="D353" s="8"/>
      <c r="E353" s="8"/>
      <c r="F353" s="8"/>
      <c r="G353" s="91"/>
      <c r="H353" s="92"/>
      <c r="I353" s="93"/>
      <c r="J353" s="93"/>
      <c r="K353" s="94"/>
      <c r="L353" s="94"/>
    </row>
    <row r="354" spans="4:12" x14ac:dyDescent="0.25">
      <c r="D354" s="8"/>
      <c r="E354" s="8"/>
      <c r="F354" s="8"/>
      <c r="G354" s="91"/>
      <c r="H354" s="92"/>
      <c r="I354" s="93"/>
      <c r="J354" s="93"/>
      <c r="K354" s="94"/>
      <c r="L354" s="94"/>
    </row>
    <row r="355" spans="4:12" x14ac:dyDescent="0.25">
      <c r="D355" s="8"/>
      <c r="E355" s="8"/>
      <c r="F355" s="8"/>
      <c r="G355" s="91"/>
      <c r="H355" s="92"/>
      <c r="I355" s="93"/>
      <c r="J355" s="93"/>
      <c r="K355" s="94"/>
      <c r="L355" s="94"/>
    </row>
    <row r="356" spans="4:12" x14ac:dyDescent="0.25">
      <c r="D356" s="8"/>
      <c r="E356" s="8"/>
      <c r="F356" s="8"/>
      <c r="G356" s="91"/>
      <c r="H356" s="92"/>
      <c r="I356" s="93"/>
      <c r="J356" s="93"/>
      <c r="K356" s="94"/>
      <c r="L356" s="94"/>
    </row>
    <row r="357" spans="4:12" x14ac:dyDescent="0.25">
      <c r="D357" s="8"/>
      <c r="E357" s="8"/>
      <c r="F357" s="8"/>
      <c r="G357" s="91"/>
      <c r="H357" s="92"/>
      <c r="I357" s="93"/>
      <c r="J357" s="93"/>
      <c r="K357" s="94"/>
      <c r="L357" s="94"/>
    </row>
    <row r="358" spans="4:12" x14ac:dyDescent="0.25">
      <c r="D358" s="8"/>
      <c r="E358" s="8"/>
      <c r="F358" s="8"/>
      <c r="G358" s="91"/>
      <c r="H358" s="92"/>
      <c r="I358" s="93"/>
      <c r="J358" s="93"/>
      <c r="K358" s="94"/>
      <c r="L358" s="94"/>
    </row>
    <row r="359" spans="4:12" x14ac:dyDescent="0.25">
      <c r="D359" s="8"/>
      <c r="E359" s="8"/>
      <c r="F359" s="8"/>
      <c r="G359" s="91"/>
      <c r="H359" s="92"/>
      <c r="I359" s="93"/>
      <c r="J359" s="93"/>
      <c r="K359" s="94"/>
      <c r="L359" s="94"/>
    </row>
    <row r="360" spans="4:12" x14ac:dyDescent="0.25">
      <c r="D360" s="8"/>
      <c r="E360" s="8"/>
      <c r="F360" s="8"/>
      <c r="G360" s="91"/>
      <c r="H360" s="92"/>
      <c r="I360" s="93"/>
      <c r="J360" s="93"/>
      <c r="K360" s="94"/>
      <c r="L360" s="94"/>
    </row>
    <row r="361" spans="4:12" x14ac:dyDescent="0.25">
      <c r="D361" s="8"/>
      <c r="E361" s="8"/>
      <c r="F361" s="8"/>
      <c r="G361" s="91"/>
      <c r="H361" s="92"/>
      <c r="I361" s="93"/>
      <c r="J361" s="93"/>
      <c r="K361" s="94"/>
      <c r="L361" s="94"/>
    </row>
    <row r="362" spans="4:12" x14ac:dyDescent="0.25">
      <c r="D362" s="8"/>
      <c r="E362" s="8"/>
      <c r="F362" s="8"/>
      <c r="G362" s="91"/>
      <c r="H362" s="92"/>
      <c r="I362" s="93"/>
      <c r="J362" s="93"/>
      <c r="K362" s="124"/>
      <c r="L362" s="124"/>
    </row>
    <row r="363" spans="4:12" x14ac:dyDescent="0.25">
      <c r="D363" s="8"/>
      <c r="E363" s="8"/>
      <c r="F363" s="8"/>
      <c r="G363" s="91"/>
      <c r="H363" s="92"/>
      <c r="I363" s="93"/>
      <c r="J363" s="93"/>
      <c r="K363" s="124"/>
      <c r="L363" s="124"/>
    </row>
    <row r="364" spans="4:12" x14ac:dyDescent="0.25">
      <c r="D364" s="8"/>
      <c r="E364" s="8"/>
      <c r="F364" s="8"/>
      <c r="G364" s="91"/>
      <c r="H364" s="92"/>
      <c r="I364" s="93"/>
      <c r="J364" s="93"/>
      <c r="K364" s="124"/>
      <c r="L364" s="124"/>
    </row>
    <row r="365" spans="4:12" x14ac:dyDescent="0.25">
      <c r="D365" s="8"/>
      <c r="E365" s="8"/>
      <c r="F365" s="8"/>
      <c r="G365" s="91"/>
      <c r="H365" s="92"/>
      <c r="I365" s="93"/>
      <c r="J365" s="93"/>
      <c r="K365" s="124"/>
      <c r="L365" s="124"/>
    </row>
    <row r="366" spans="4:12" x14ac:dyDescent="0.25">
      <c r="D366" s="8"/>
      <c r="E366" s="8"/>
      <c r="F366" s="8"/>
      <c r="G366" s="91"/>
      <c r="H366" s="92"/>
      <c r="I366" s="93"/>
      <c r="J366" s="93"/>
      <c r="K366" s="124"/>
      <c r="L366" s="124"/>
    </row>
    <row r="367" spans="4:12" x14ac:dyDescent="0.25">
      <c r="D367" s="8"/>
      <c r="E367" s="8"/>
      <c r="F367" s="8"/>
      <c r="G367" s="91"/>
      <c r="H367" s="92"/>
      <c r="I367" s="93"/>
      <c r="J367" s="93"/>
      <c r="K367" s="124"/>
      <c r="L367" s="124"/>
    </row>
    <row r="368" spans="4:12" x14ac:dyDescent="0.25">
      <c r="D368" s="8"/>
      <c r="E368" s="8"/>
      <c r="F368" s="8"/>
      <c r="G368" s="91"/>
      <c r="H368" s="92"/>
      <c r="I368" s="93"/>
      <c r="J368" s="93"/>
      <c r="K368" s="124"/>
      <c r="L368" s="124"/>
    </row>
    <row r="369" spans="4:12" x14ac:dyDescent="0.25">
      <c r="D369" s="8"/>
      <c r="E369" s="8"/>
      <c r="F369" s="8"/>
      <c r="G369" s="91"/>
      <c r="H369" s="92"/>
      <c r="I369" s="93"/>
      <c r="J369" s="93"/>
      <c r="K369" s="124"/>
      <c r="L369" s="124"/>
    </row>
    <row r="370" spans="4:12" x14ac:dyDescent="0.25">
      <c r="D370" s="8"/>
      <c r="E370" s="8"/>
      <c r="F370" s="8"/>
      <c r="G370" s="91"/>
      <c r="H370" s="92"/>
      <c r="I370" s="93"/>
      <c r="J370" s="93"/>
      <c r="K370" s="124"/>
      <c r="L370" s="124"/>
    </row>
    <row r="371" spans="4:12" x14ac:dyDescent="0.25">
      <c r="D371" s="8"/>
      <c r="E371" s="8"/>
      <c r="F371" s="8"/>
      <c r="G371" s="91"/>
      <c r="H371" s="92"/>
      <c r="I371" s="93"/>
      <c r="J371" s="93"/>
      <c r="K371" s="124"/>
      <c r="L371" s="124"/>
    </row>
  </sheetData>
  <protectedRanges>
    <protectedRange sqref="D2:E3" name="Rango1"/>
    <protectedRange sqref="E6:G167" name="Rango2"/>
    <protectedRange sqref="E169:G265" name="Rango3"/>
    <protectedRange sqref="E267:G269" name="Rango4"/>
    <protectedRange sqref="E271:G278" name="Rango5"/>
    <protectedRange sqref="E280:G313" name="Rango6"/>
    <protectedRange sqref="I6:N313" name="Rango7"/>
  </protectedRanges>
  <autoFilter ref="C5:I314" xr:uid="{00000000-0001-0000-0100-000000000000}">
    <filterColumn colId="5">
      <filters>
        <filter val="1 000 000,00"/>
        <filter val="1 050 679 670,00"/>
        <filter val="1 196 419,00"/>
        <filter val="1 200 000,00"/>
        <filter val="1 260 000,00"/>
        <filter val="1 260 657,00"/>
        <filter val="1 500 000,00"/>
        <filter val="10 000 000,00"/>
        <filter val="10 080 000,00"/>
        <filter val="100 000 000,00"/>
        <filter val="11 405 652,00"/>
        <filter val="126 000 000,00"/>
        <filter val="14 427 144,00"/>
        <filter val="15 127 874,00"/>
        <filter val="2 000 000,00"/>
        <filter val="2 267 486,00"/>
        <filter val="2 373 760 569,00"/>
        <filter val="2 500 000,00"/>
        <filter val="2 521 313,00"/>
        <filter val="20 000,00"/>
        <filter val="20 600 000,00"/>
        <filter val="250 000,00"/>
        <filter val="27 331 025,00"/>
        <filter val="273 774 712,00"/>
        <filter val="29 902 148,00"/>
        <filter val="3 000 000,00"/>
        <filter val="3 600 000,00"/>
        <filter val="300 000,00"/>
        <filter val="34 800 000,00"/>
        <filter val="35 200 000,00"/>
        <filter val="38 302 793,00"/>
        <filter val="4 000 000,00"/>
        <filter val="4 500 000,00"/>
        <filter val="42 130 190,00"/>
        <filter val="420 000,00"/>
        <filter val="46 644 277,00"/>
        <filter val="5 800 000,00"/>
        <filter val="5 922 000,00"/>
        <filter val="50 000,00"/>
        <filter val="500 000,00"/>
        <filter val="55 000 000,00"/>
        <filter val="6 000 000,00"/>
        <filter val="600 000,00"/>
        <filter val="7 000 000,00"/>
        <filter val="7 563 937,00"/>
        <filter val="7 916 921,00"/>
        <filter val="72 300 000,00"/>
        <filter val="80 000 000,00"/>
        <filter val="810 862,00"/>
        <filter val="89 684 940,00"/>
        <filter val="9 160 549,00"/>
        <filter val="90 000 000,00"/>
        <filter val="900 000,00"/>
      </filters>
    </filterColumn>
  </autoFilter>
  <mergeCells count="8">
    <mergeCell ref="C314:D314"/>
    <mergeCell ref="D326:F326"/>
    <mergeCell ref="D2:E2"/>
    <mergeCell ref="D3:E3"/>
    <mergeCell ref="K3:N3"/>
    <mergeCell ref="C4:I4"/>
    <mergeCell ref="K4:L4"/>
    <mergeCell ref="M4:N4"/>
  </mergeCells>
  <pageMargins left="0.31496062992125984" right="0.17" top="0.28999999999999998" bottom="0.19" header="0.31496062992125984" footer="0.17"/>
  <pageSetup scale="63" fitToHeight="0" orientation="portrait" r:id="rId1"/>
  <rowBreaks count="1" manualBreakCount="1">
    <brk id="96" min="2" max="7"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45F00-D584-4CE0-AE06-FAD9A8DD2DD9}">
  <sheetPr filterMode="1">
    <tabColor theme="8" tint="-0.249977111117893"/>
    <pageSetUpPr fitToPage="1"/>
  </sheetPr>
  <dimension ref="A2:L380"/>
  <sheetViews>
    <sheetView showGridLines="0" tabSelected="1" topLeftCell="A259" zoomScale="80" zoomScaleNormal="80" zoomScaleSheetLayoutView="90" workbookViewId="0">
      <selection activeCell="G349" sqref="G349"/>
    </sheetView>
  </sheetViews>
  <sheetFormatPr baseColWidth="10" defaultColWidth="9.109375" defaultRowHeight="12.75" customHeight="1" outlineLevelRow="1" x14ac:dyDescent="0.25"/>
  <cols>
    <col min="1" max="2" width="9.109375" style="494"/>
    <col min="3" max="3" width="9.109375" style="551"/>
    <col min="4" max="4" width="67.21875" style="500" customWidth="1"/>
    <col min="5" max="5" width="16.77734375" style="500" bestFit="1" customWidth="1"/>
    <col min="6" max="6" width="16" style="500" bestFit="1" customWidth="1"/>
    <col min="7" max="7" width="22.44140625" style="116" bestFit="1" customWidth="1"/>
    <col min="8" max="8" width="19.77734375" style="125" bestFit="1" customWidth="1"/>
    <col min="9" max="9" width="42.88671875" style="553" bestFit="1" customWidth="1"/>
    <col min="10" max="10" width="38.6640625" style="553" customWidth="1"/>
    <col min="11" max="16384" width="9.109375" style="500"/>
  </cols>
  <sheetData>
    <row r="2" spans="1:10" ht="17.399999999999999" x14ac:dyDescent="0.25">
      <c r="C2" s="495" t="s">
        <v>0</v>
      </c>
      <c r="D2" s="846" t="s">
        <v>1552</v>
      </c>
      <c r="E2" s="846"/>
      <c r="F2" s="497"/>
      <c r="G2" s="4"/>
      <c r="H2" s="5"/>
      <c r="I2" s="498"/>
      <c r="J2" s="498"/>
    </row>
    <row r="3" spans="1:10" ht="18" customHeight="1" thickBot="1" x14ac:dyDescent="0.3">
      <c r="C3" s="501" t="s">
        <v>2</v>
      </c>
      <c r="D3" s="847" t="s">
        <v>3</v>
      </c>
      <c r="E3" s="847"/>
      <c r="F3" s="502"/>
      <c r="G3" s="10"/>
      <c r="H3" s="11"/>
      <c r="I3" s="503"/>
      <c r="J3" s="503"/>
    </row>
    <row r="4" spans="1:10" ht="15" customHeight="1" thickBot="1" x14ac:dyDescent="0.3">
      <c r="C4" s="851" t="s">
        <v>5</v>
      </c>
      <c r="D4" s="852"/>
      <c r="E4" s="852"/>
      <c r="F4" s="852"/>
      <c r="G4" s="852"/>
      <c r="H4" s="852"/>
      <c r="I4" s="853"/>
      <c r="J4" s="504"/>
    </row>
    <row r="5" spans="1:10" ht="40.200000000000003" thickBot="1" x14ac:dyDescent="0.3">
      <c r="A5" s="14" t="s">
        <v>8</v>
      </c>
      <c r="B5" s="14" t="s">
        <v>9</v>
      </c>
      <c r="C5" s="15" t="s">
        <v>10</v>
      </c>
      <c r="D5" s="16" t="s">
        <v>11</v>
      </c>
      <c r="E5" s="16" t="s">
        <v>12</v>
      </c>
      <c r="F5" s="16" t="s">
        <v>13</v>
      </c>
      <c r="G5" s="18" t="s">
        <v>14</v>
      </c>
      <c r="H5" s="19" t="s">
        <v>15</v>
      </c>
      <c r="I5" s="20" t="s">
        <v>16</v>
      </c>
      <c r="J5" s="20"/>
    </row>
    <row r="6" spans="1:10" ht="13.8" x14ac:dyDescent="0.25">
      <c r="A6" s="24"/>
      <c r="B6" s="24"/>
      <c r="C6" s="505" t="s">
        <v>20</v>
      </c>
      <c r="D6" s="506" t="s">
        <v>21</v>
      </c>
      <c r="E6" s="507"/>
      <c r="F6" s="507"/>
      <c r="G6" s="28">
        <v>423616404</v>
      </c>
      <c r="H6" s="29">
        <f>+E6+F6+G6</f>
        <v>423616404</v>
      </c>
      <c r="I6" s="30"/>
      <c r="J6" s="30"/>
    </row>
    <row r="7" spans="1:10" ht="13.8" hidden="1" x14ac:dyDescent="0.25">
      <c r="A7" s="24"/>
      <c r="B7" s="24"/>
      <c r="C7" s="509" t="s">
        <v>22</v>
      </c>
      <c r="D7" s="510" t="s">
        <v>23</v>
      </c>
      <c r="E7" s="511"/>
      <c r="F7" s="511"/>
      <c r="G7" s="37">
        <v>0</v>
      </c>
      <c r="H7" s="38">
        <f t="shared" ref="H7:H71" si="0">+E7+F7+G7</f>
        <v>0</v>
      </c>
      <c r="I7" s="39"/>
      <c r="J7" s="39"/>
    </row>
    <row r="8" spans="1:10" ht="13.8" hidden="1" x14ac:dyDescent="0.25">
      <c r="A8" s="24"/>
      <c r="B8" s="24"/>
      <c r="C8" s="509" t="s">
        <v>24</v>
      </c>
      <c r="D8" s="510" t="s">
        <v>25</v>
      </c>
      <c r="E8" s="511"/>
      <c r="F8" s="511"/>
      <c r="G8" s="37">
        <v>0</v>
      </c>
      <c r="H8" s="38">
        <f t="shared" si="0"/>
        <v>0</v>
      </c>
      <c r="I8" s="39"/>
      <c r="J8" s="39"/>
    </row>
    <row r="9" spans="1:10" ht="13.8" x14ac:dyDescent="0.25">
      <c r="A9" s="24"/>
      <c r="B9" s="24"/>
      <c r="C9" s="509" t="s">
        <v>1553</v>
      </c>
      <c r="D9" s="510" t="s">
        <v>1536</v>
      </c>
      <c r="E9" s="511"/>
      <c r="F9" s="511"/>
      <c r="G9" s="37">
        <v>9600000</v>
      </c>
      <c r="H9" s="38">
        <f t="shared" si="0"/>
        <v>9600000</v>
      </c>
      <c r="I9" s="39"/>
      <c r="J9" s="39"/>
    </row>
    <row r="10" spans="1:10" ht="13.8" x14ac:dyDescent="0.25">
      <c r="A10" s="24"/>
      <c r="B10" s="24"/>
      <c r="C10" s="509" t="s">
        <v>26</v>
      </c>
      <c r="D10" s="510" t="s">
        <v>27</v>
      </c>
      <c r="E10" s="511"/>
      <c r="F10" s="511"/>
      <c r="G10" s="37">
        <v>57900000</v>
      </c>
      <c r="H10" s="38">
        <f t="shared" si="0"/>
        <v>57900000</v>
      </c>
      <c r="I10" s="39"/>
      <c r="J10" s="39"/>
    </row>
    <row r="11" spans="1:10" ht="13.8" x14ac:dyDescent="0.25">
      <c r="A11" s="24"/>
      <c r="B11" s="24"/>
      <c r="C11" s="509" t="s">
        <v>28</v>
      </c>
      <c r="D11" s="510" t="s">
        <v>29</v>
      </c>
      <c r="E11" s="511"/>
      <c r="F11" s="511"/>
      <c r="G11" s="37">
        <v>88159380</v>
      </c>
      <c r="H11" s="38">
        <f t="shared" si="0"/>
        <v>88159380</v>
      </c>
      <c r="I11" s="39"/>
      <c r="J11" s="39"/>
    </row>
    <row r="12" spans="1:10" ht="13.8" x14ac:dyDescent="0.25">
      <c r="A12" s="24"/>
      <c r="B12" s="24"/>
      <c r="C12" s="509" t="s">
        <v>30</v>
      </c>
      <c r="D12" s="510" t="s">
        <v>31</v>
      </c>
      <c r="E12" s="511"/>
      <c r="F12" s="511"/>
      <c r="G12" s="37">
        <v>50047434</v>
      </c>
      <c r="H12" s="38">
        <f t="shared" si="0"/>
        <v>50047434</v>
      </c>
      <c r="I12" s="39"/>
      <c r="J12" s="39"/>
    </row>
    <row r="13" spans="1:10" ht="13.8" x14ac:dyDescent="0.25">
      <c r="A13" s="24"/>
      <c r="B13" s="24"/>
      <c r="C13" s="509" t="s">
        <v>32</v>
      </c>
      <c r="D13" s="510" t="s">
        <v>33</v>
      </c>
      <c r="E13" s="511"/>
      <c r="F13" s="511"/>
      <c r="G13" s="37">
        <v>36925057</v>
      </c>
      <c r="H13" s="38">
        <f t="shared" si="0"/>
        <v>36925057</v>
      </c>
      <c r="I13" s="39"/>
      <c r="J13" s="39"/>
    </row>
    <row r="14" spans="1:10" ht="13.8" x14ac:dyDescent="0.25">
      <c r="A14" s="24"/>
      <c r="B14" s="24"/>
      <c r="C14" s="509" t="s">
        <v>34</v>
      </c>
      <c r="D14" s="510" t="s">
        <v>35</v>
      </c>
      <c r="E14" s="511"/>
      <c r="F14" s="511"/>
      <c r="G14" s="37">
        <v>16600000</v>
      </c>
      <c r="H14" s="38">
        <f t="shared" si="0"/>
        <v>16600000</v>
      </c>
      <c r="I14" s="39"/>
      <c r="J14" s="39"/>
    </row>
    <row r="15" spans="1:10" ht="66" x14ac:dyDescent="0.25">
      <c r="A15" s="24"/>
      <c r="B15" s="24"/>
      <c r="C15" s="509" t="s">
        <v>36</v>
      </c>
      <c r="D15" s="512" t="s">
        <v>37</v>
      </c>
      <c r="E15" s="513"/>
      <c r="F15" s="513"/>
      <c r="G15" s="37">
        <v>57646078</v>
      </c>
      <c r="H15" s="38">
        <f t="shared" si="0"/>
        <v>57646078</v>
      </c>
      <c r="I15" s="39" t="s">
        <v>1000</v>
      </c>
      <c r="J15" s="39"/>
    </row>
    <row r="16" spans="1:10" ht="26.4" x14ac:dyDescent="0.25">
      <c r="A16" s="24"/>
      <c r="B16" s="24"/>
      <c r="C16" s="509" t="s">
        <v>39</v>
      </c>
      <c r="D16" s="514" t="s">
        <v>40</v>
      </c>
      <c r="E16" s="515"/>
      <c r="F16" s="515"/>
      <c r="G16" s="37">
        <v>3116005</v>
      </c>
      <c r="H16" s="38">
        <f t="shared" si="0"/>
        <v>3116005</v>
      </c>
      <c r="I16" s="39" t="s">
        <v>1001</v>
      </c>
      <c r="J16" s="39"/>
    </row>
    <row r="17" spans="1:10" ht="66" x14ac:dyDescent="0.25">
      <c r="A17" s="24"/>
      <c r="B17" s="24"/>
      <c r="C17" s="509" t="s">
        <v>42</v>
      </c>
      <c r="D17" s="512" t="s">
        <v>43</v>
      </c>
      <c r="E17" s="513"/>
      <c r="F17" s="513"/>
      <c r="G17" s="37">
        <v>33777486</v>
      </c>
      <c r="H17" s="38">
        <f t="shared" si="0"/>
        <v>33777486</v>
      </c>
      <c r="I17" s="39" t="s">
        <v>1002</v>
      </c>
      <c r="J17" s="39"/>
    </row>
    <row r="18" spans="1:10" ht="52.8" x14ac:dyDescent="0.25">
      <c r="A18" s="24"/>
      <c r="B18" s="24"/>
      <c r="C18" s="509" t="s">
        <v>45</v>
      </c>
      <c r="D18" s="512" t="s">
        <v>46</v>
      </c>
      <c r="E18" s="513"/>
      <c r="F18" s="513"/>
      <c r="G18" s="37">
        <v>18696026</v>
      </c>
      <c r="H18" s="38">
        <f t="shared" si="0"/>
        <v>18696026</v>
      </c>
      <c r="I18" s="39" t="s">
        <v>1003</v>
      </c>
      <c r="J18" s="39"/>
    </row>
    <row r="19" spans="1:10" ht="52.8" x14ac:dyDescent="0.25">
      <c r="A19" s="24"/>
      <c r="B19" s="24"/>
      <c r="C19" s="509" t="s">
        <v>48</v>
      </c>
      <c r="D19" s="512" t="s">
        <v>49</v>
      </c>
      <c r="E19" s="513"/>
      <c r="F19" s="513"/>
      <c r="G19" s="37">
        <v>9348013</v>
      </c>
      <c r="H19" s="38">
        <f t="shared" si="0"/>
        <v>9348013</v>
      </c>
      <c r="I19" s="39" t="s">
        <v>1004</v>
      </c>
      <c r="J19" s="39"/>
    </row>
    <row r="20" spans="1:10" ht="52.8" x14ac:dyDescent="0.25">
      <c r="A20" s="24"/>
      <c r="B20" s="24"/>
      <c r="C20" s="509" t="s">
        <v>51</v>
      </c>
      <c r="D20" s="512" t="s">
        <v>52</v>
      </c>
      <c r="E20" s="513"/>
      <c r="F20" s="513"/>
      <c r="G20" s="37">
        <v>6500000</v>
      </c>
      <c r="H20" s="38">
        <f t="shared" si="0"/>
        <v>6500000</v>
      </c>
      <c r="I20" s="39" t="s">
        <v>1554</v>
      </c>
      <c r="J20" s="39"/>
    </row>
    <row r="21" spans="1:10" ht="13.8" hidden="1" x14ac:dyDescent="0.25">
      <c r="A21" s="494">
        <v>1</v>
      </c>
      <c r="B21" s="496" t="s">
        <v>54</v>
      </c>
      <c r="C21" s="509" t="s">
        <v>55</v>
      </c>
      <c r="D21" s="508" t="s">
        <v>56</v>
      </c>
      <c r="E21" s="516"/>
      <c r="F21" s="516"/>
      <c r="G21" s="48">
        <v>0</v>
      </c>
      <c r="H21" s="38">
        <f t="shared" si="0"/>
        <v>0</v>
      </c>
      <c r="I21" s="39"/>
      <c r="J21" s="39"/>
    </row>
    <row r="22" spans="1:10" ht="13.8" hidden="1" x14ac:dyDescent="0.25">
      <c r="A22" s="494">
        <v>1</v>
      </c>
      <c r="B22" s="496" t="s">
        <v>54</v>
      </c>
      <c r="C22" s="509" t="s">
        <v>58</v>
      </c>
      <c r="D22" s="508" t="s">
        <v>59</v>
      </c>
      <c r="E22" s="142"/>
      <c r="F22" s="142"/>
      <c r="G22" s="48">
        <v>0</v>
      </c>
      <c r="H22" s="38">
        <f t="shared" si="0"/>
        <v>0</v>
      </c>
      <c r="I22" s="39"/>
      <c r="J22" s="39"/>
    </row>
    <row r="23" spans="1:10" ht="13.8" hidden="1" x14ac:dyDescent="0.25">
      <c r="A23" s="494">
        <v>1</v>
      </c>
      <c r="B23" s="496" t="s">
        <v>54</v>
      </c>
      <c r="C23" s="509" t="s">
        <v>60</v>
      </c>
      <c r="D23" s="508" t="s">
        <v>61</v>
      </c>
      <c r="E23" s="142"/>
      <c r="F23" s="142"/>
      <c r="G23" s="48">
        <v>0</v>
      </c>
      <c r="H23" s="38">
        <f t="shared" si="0"/>
        <v>0</v>
      </c>
      <c r="I23" s="39"/>
      <c r="J23" s="39"/>
    </row>
    <row r="24" spans="1:10" ht="13.8" hidden="1" x14ac:dyDescent="0.25">
      <c r="A24" s="494">
        <v>1</v>
      </c>
      <c r="B24" s="496" t="s">
        <v>54</v>
      </c>
      <c r="C24" s="509" t="s">
        <v>64</v>
      </c>
      <c r="D24" s="508" t="s">
        <v>65</v>
      </c>
      <c r="E24" s="142"/>
      <c r="F24" s="142"/>
      <c r="G24" s="48">
        <v>0</v>
      </c>
      <c r="H24" s="38">
        <f t="shared" si="0"/>
        <v>0</v>
      </c>
      <c r="I24" s="39"/>
      <c r="J24" s="39"/>
    </row>
    <row r="25" spans="1:10" ht="13.8" hidden="1" x14ac:dyDescent="0.25">
      <c r="A25" s="494">
        <v>1</v>
      </c>
      <c r="B25" s="496" t="s">
        <v>54</v>
      </c>
      <c r="C25" s="509" t="s">
        <v>66</v>
      </c>
      <c r="D25" s="508" t="s">
        <v>67</v>
      </c>
      <c r="E25" s="142"/>
      <c r="F25" s="142"/>
      <c r="G25" s="48">
        <v>0</v>
      </c>
      <c r="H25" s="38">
        <f t="shared" si="0"/>
        <v>0</v>
      </c>
      <c r="I25" s="39"/>
      <c r="J25" s="39"/>
    </row>
    <row r="26" spans="1:10" ht="13.8" x14ac:dyDescent="0.25">
      <c r="A26" s="494">
        <v>1</v>
      </c>
      <c r="B26" s="496" t="s">
        <v>68</v>
      </c>
      <c r="C26" s="509" t="s">
        <v>69</v>
      </c>
      <c r="D26" s="508" t="s">
        <v>70</v>
      </c>
      <c r="E26" s="142"/>
      <c r="F26" s="142"/>
      <c r="G26" s="48">
        <v>11000000</v>
      </c>
      <c r="H26" s="38">
        <f t="shared" si="0"/>
        <v>11000000</v>
      </c>
      <c r="I26" s="39"/>
      <c r="J26" s="39"/>
    </row>
    <row r="27" spans="1:10" ht="13.8" x14ac:dyDescent="0.25">
      <c r="A27" s="494">
        <v>1</v>
      </c>
      <c r="B27" s="496" t="s">
        <v>68</v>
      </c>
      <c r="C27" s="509" t="s">
        <v>71</v>
      </c>
      <c r="D27" s="508" t="s">
        <v>72</v>
      </c>
      <c r="E27" s="142"/>
      <c r="F27" s="142"/>
      <c r="G27" s="48">
        <v>1000000</v>
      </c>
      <c r="H27" s="38">
        <f t="shared" si="0"/>
        <v>1000000</v>
      </c>
      <c r="I27" s="39"/>
      <c r="J27" s="39"/>
    </row>
    <row r="28" spans="1:10" ht="13.8" hidden="1" x14ac:dyDescent="0.25">
      <c r="A28" s="494">
        <v>1</v>
      </c>
      <c r="B28" s="496" t="s">
        <v>68</v>
      </c>
      <c r="C28" s="509" t="s">
        <v>73</v>
      </c>
      <c r="D28" s="508" t="s">
        <v>74</v>
      </c>
      <c r="E28" s="142"/>
      <c r="F28" s="142"/>
      <c r="G28" s="48">
        <v>0</v>
      </c>
      <c r="H28" s="38">
        <f t="shared" si="0"/>
        <v>0</v>
      </c>
      <c r="I28" s="39"/>
      <c r="J28" s="39"/>
    </row>
    <row r="29" spans="1:10" ht="13.8" x14ac:dyDescent="0.25">
      <c r="A29" s="494">
        <v>1</v>
      </c>
      <c r="B29" s="496" t="s">
        <v>68</v>
      </c>
      <c r="C29" s="509" t="s">
        <v>75</v>
      </c>
      <c r="D29" s="508" t="s">
        <v>76</v>
      </c>
      <c r="E29" s="142"/>
      <c r="F29" s="142"/>
      <c r="G29" s="48">
        <v>5000000</v>
      </c>
      <c r="H29" s="38">
        <f t="shared" si="0"/>
        <v>5000000</v>
      </c>
      <c r="I29" s="39"/>
      <c r="J29" s="39"/>
    </row>
    <row r="30" spans="1:10" ht="13.8" hidden="1" x14ac:dyDescent="0.25">
      <c r="A30" s="494">
        <v>1</v>
      </c>
      <c r="B30" s="496" t="s">
        <v>68</v>
      </c>
      <c r="C30" s="509" t="s">
        <v>79</v>
      </c>
      <c r="D30" s="508" t="s">
        <v>80</v>
      </c>
      <c r="E30" s="142"/>
      <c r="F30" s="142"/>
      <c r="G30" s="48">
        <v>0</v>
      </c>
      <c r="H30" s="38">
        <f t="shared" si="0"/>
        <v>0</v>
      </c>
      <c r="I30" s="39"/>
      <c r="J30" s="39"/>
    </row>
    <row r="31" spans="1:10" ht="13.8" x14ac:dyDescent="0.25">
      <c r="A31" s="494">
        <v>1</v>
      </c>
      <c r="B31" s="496" t="s">
        <v>83</v>
      </c>
      <c r="C31" s="509" t="s">
        <v>84</v>
      </c>
      <c r="D31" s="521" t="s">
        <v>85</v>
      </c>
      <c r="E31" s="145"/>
      <c r="F31" s="145"/>
      <c r="G31" s="48">
        <v>1000000</v>
      </c>
      <c r="H31" s="38">
        <f t="shared" si="0"/>
        <v>1000000</v>
      </c>
      <c r="I31" s="52"/>
      <c r="J31" s="52"/>
    </row>
    <row r="32" spans="1:10" ht="13.8" hidden="1" x14ac:dyDescent="0.25">
      <c r="A32" s="494">
        <v>1</v>
      </c>
      <c r="B32" s="496" t="s">
        <v>83</v>
      </c>
      <c r="C32" s="509" t="s">
        <v>90</v>
      </c>
      <c r="D32" s="521" t="s">
        <v>91</v>
      </c>
      <c r="E32" s="145"/>
      <c r="F32" s="145"/>
      <c r="G32" s="48">
        <v>0</v>
      </c>
      <c r="H32" s="38">
        <f t="shared" si="0"/>
        <v>0</v>
      </c>
      <c r="I32" s="52"/>
      <c r="J32" s="52"/>
    </row>
    <row r="33" spans="1:10" ht="13.8" hidden="1" x14ac:dyDescent="0.25">
      <c r="A33" s="494">
        <v>1</v>
      </c>
      <c r="B33" s="496" t="s">
        <v>83</v>
      </c>
      <c r="C33" s="509" t="s">
        <v>93</v>
      </c>
      <c r="D33" s="521" t="s">
        <v>94</v>
      </c>
      <c r="E33" s="145"/>
      <c r="F33" s="145"/>
      <c r="G33" s="48">
        <v>0</v>
      </c>
      <c r="H33" s="38">
        <f t="shared" si="0"/>
        <v>0</v>
      </c>
      <c r="I33" s="52"/>
      <c r="J33" s="52"/>
    </row>
    <row r="34" spans="1:10" ht="13.8" hidden="1" x14ac:dyDescent="0.25">
      <c r="A34" s="494">
        <v>1</v>
      </c>
      <c r="B34" s="496" t="s">
        <v>83</v>
      </c>
      <c r="C34" s="509" t="s">
        <v>96</v>
      </c>
      <c r="D34" s="521" t="s">
        <v>97</v>
      </c>
      <c r="E34" s="145"/>
      <c r="F34" s="145"/>
      <c r="G34" s="48">
        <v>0</v>
      </c>
      <c r="H34" s="38">
        <f t="shared" si="0"/>
        <v>0</v>
      </c>
      <c r="I34" s="522"/>
      <c r="J34" s="522"/>
    </row>
    <row r="35" spans="1:10" ht="13.8" hidden="1" x14ac:dyDescent="0.25">
      <c r="A35" s="494">
        <v>1</v>
      </c>
      <c r="B35" s="496" t="s">
        <v>83</v>
      </c>
      <c r="C35" s="509" t="s">
        <v>98</v>
      </c>
      <c r="D35" s="521" t="s">
        <v>99</v>
      </c>
      <c r="E35" s="145"/>
      <c r="F35" s="145"/>
      <c r="G35" s="48">
        <v>0</v>
      </c>
      <c r="H35" s="38">
        <f t="shared" si="0"/>
        <v>0</v>
      </c>
      <c r="I35" s="522"/>
      <c r="J35" s="522"/>
    </row>
    <row r="36" spans="1:10" ht="13.8" x14ac:dyDescent="0.25">
      <c r="A36" s="494">
        <v>1</v>
      </c>
      <c r="B36" s="496" t="s">
        <v>83</v>
      </c>
      <c r="C36" s="509" t="s">
        <v>100</v>
      </c>
      <c r="D36" s="523" t="s">
        <v>101</v>
      </c>
      <c r="E36" s="145"/>
      <c r="F36" s="145"/>
      <c r="G36" s="48">
        <v>2000000</v>
      </c>
      <c r="H36" s="38">
        <f t="shared" si="0"/>
        <v>2000000</v>
      </c>
      <c r="I36" s="522"/>
      <c r="J36" s="522"/>
    </row>
    <row r="37" spans="1:10" ht="13.8" hidden="1" x14ac:dyDescent="0.25">
      <c r="A37" s="494">
        <v>1</v>
      </c>
      <c r="B37" s="496" t="s">
        <v>83</v>
      </c>
      <c r="C37" s="509" t="s">
        <v>104</v>
      </c>
      <c r="D37" s="523" t="s">
        <v>105</v>
      </c>
      <c r="E37" s="145"/>
      <c r="F37" s="145"/>
      <c r="G37" s="48">
        <v>0</v>
      </c>
      <c r="H37" s="38">
        <f t="shared" si="0"/>
        <v>0</v>
      </c>
      <c r="I37" s="52"/>
      <c r="J37" s="52"/>
    </row>
    <row r="38" spans="1:10" ht="13.8" hidden="1" x14ac:dyDescent="0.25">
      <c r="A38" s="494">
        <v>1</v>
      </c>
      <c r="B38" s="496" t="s">
        <v>109</v>
      </c>
      <c r="C38" s="509" t="s">
        <v>110</v>
      </c>
      <c r="D38" s="521" t="s">
        <v>111</v>
      </c>
      <c r="E38" s="145"/>
      <c r="F38" s="145"/>
      <c r="G38" s="57">
        <v>0</v>
      </c>
      <c r="H38" s="38">
        <f t="shared" si="0"/>
        <v>0</v>
      </c>
      <c r="I38" s="522"/>
      <c r="J38" s="522"/>
    </row>
    <row r="39" spans="1:10" ht="13.8" hidden="1" x14ac:dyDescent="0.25">
      <c r="A39" s="494">
        <v>1</v>
      </c>
      <c r="B39" s="496" t="s">
        <v>109</v>
      </c>
      <c r="C39" s="509" t="s">
        <v>112</v>
      </c>
      <c r="D39" s="521" t="s">
        <v>113</v>
      </c>
      <c r="E39" s="145"/>
      <c r="F39" s="145"/>
      <c r="G39" s="57">
        <v>0</v>
      </c>
      <c r="H39" s="38">
        <f t="shared" si="0"/>
        <v>0</v>
      </c>
      <c r="I39" s="522"/>
      <c r="J39" s="522"/>
    </row>
    <row r="40" spans="1:10" ht="13.8" hidden="1" x14ac:dyDescent="0.25">
      <c r="A40" s="494">
        <v>1</v>
      </c>
      <c r="B40" s="496" t="s">
        <v>109</v>
      </c>
      <c r="C40" s="509" t="s">
        <v>114</v>
      </c>
      <c r="D40" s="521" t="s">
        <v>115</v>
      </c>
      <c r="E40" s="145"/>
      <c r="F40" s="145"/>
      <c r="G40" s="48">
        <v>0</v>
      </c>
      <c r="H40" s="38">
        <f t="shared" si="0"/>
        <v>0</v>
      </c>
      <c r="I40" s="522"/>
      <c r="J40" s="522"/>
    </row>
    <row r="41" spans="1:10" ht="13.8" hidden="1" x14ac:dyDescent="0.25">
      <c r="A41" s="494">
        <v>1</v>
      </c>
      <c r="B41" s="496" t="s">
        <v>109</v>
      </c>
      <c r="C41" s="509" t="s">
        <v>116</v>
      </c>
      <c r="D41" s="521" t="s">
        <v>117</v>
      </c>
      <c r="E41" s="145"/>
      <c r="F41" s="145"/>
      <c r="G41" s="48">
        <v>0</v>
      </c>
      <c r="H41" s="38">
        <f t="shared" si="0"/>
        <v>0</v>
      </c>
      <c r="I41" s="522"/>
      <c r="J41" s="522"/>
    </row>
    <row r="42" spans="1:10" ht="66" x14ac:dyDescent="0.25">
      <c r="A42" s="494">
        <v>1</v>
      </c>
      <c r="B42" s="496" t="s">
        <v>109</v>
      </c>
      <c r="C42" s="509" t="s">
        <v>120</v>
      </c>
      <c r="D42" s="521" t="s">
        <v>121</v>
      </c>
      <c r="E42" s="145"/>
      <c r="F42" s="145"/>
      <c r="G42" s="48">
        <v>11500000</v>
      </c>
      <c r="H42" s="38">
        <f t="shared" si="0"/>
        <v>11500000</v>
      </c>
      <c r="I42" s="52" t="s">
        <v>1555</v>
      </c>
      <c r="J42" s="52"/>
    </row>
    <row r="43" spans="1:10" ht="51" customHeight="1" x14ac:dyDescent="0.25">
      <c r="A43" s="494">
        <v>1</v>
      </c>
      <c r="B43" s="496" t="s">
        <v>109</v>
      </c>
      <c r="C43" s="509" t="s">
        <v>126</v>
      </c>
      <c r="D43" s="521" t="s">
        <v>127</v>
      </c>
      <c r="E43" s="145"/>
      <c r="F43" s="145"/>
      <c r="G43" s="48">
        <v>11000000</v>
      </c>
      <c r="H43" s="38">
        <f t="shared" si="0"/>
        <v>11000000</v>
      </c>
      <c r="I43" s="144" t="s">
        <v>1556</v>
      </c>
      <c r="J43" s="144"/>
    </row>
    <row r="44" spans="1:10" ht="51" customHeight="1" x14ac:dyDescent="0.25">
      <c r="A44" s="494">
        <v>1</v>
      </c>
      <c r="B44" s="496" t="s">
        <v>109</v>
      </c>
      <c r="C44" s="509" t="s">
        <v>133</v>
      </c>
      <c r="D44" s="521" t="s">
        <v>134</v>
      </c>
      <c r="E44" s="145"/>
      <c r="F44" s="145"/>
      <c r="G44" s="48">
        <v>117859616</v>
      </c>
      <c r="H44" s="38">
        <f t="shared" si="0"/>
        <v>117859616</v>
      </c>
      <c r="I44" s="52" t="s">
        <v>1557</v>
      </c>
      <c r="J44" s="52"/>
    </row>
    <row r="45" spans="1:10" ht="13.8" x14ac:dyDescent="0.25">
      <c r="A45" s="494">
        <v>1</v>
      </c>
      <c r="B45" s="496" t="s">
        <v>139</v>
      </c>
      <c r="C45" s="524" t="s">
        <v>140</v>
      </c>
      <c r="D45" s="523" t="s">
        <v>141</v>
      </c>
      <c r="E45" s="152"/>
      <c r="F45" s="152"/>
      <c r="G45" s="37">
        <v>1000000</v>
      </c>
      <c r="H45" s="38">
        <f t="shared" si="0"/>
        <v>1000000</v>
      </c>
      <c r="I45" s="62"/>
      <c r="J45" s="62"/>
    </row>
    <row r="46" spans="1:10" ht="13.8" x14ac:dyDescent="0.25">
      <c r="A46" s="494">
        <v>1</v>
      </c>
      <c r="B46" s="496" t="s">
        <v>139</v>
      </c>
      <c r="C46" s="524" t="s">
        <v>142</v>
      </c>
      <c r="D46" s="523" t="s">
        <v>143</v>
      </c>
      <c r="E46" s="152"/>
      <c r="F46" s="152"/>
      <c r="G46" s="37">
        <v>7000000</v>
      </c>
      <c r="H46" s="38">
        <f t="shared" si="0"/>
        <v>7000000</v>
      </c>
      <c r="I46" s="39"/>
      <c r="J46" s="39"/>
    </row>
    <row r="47" spans="1:10" ht="13.8" hidden="1" x14ac:dyDescent="0.25">
      <c r="A47" s="494">
        <v>1</v>
      </c>
      <c r="B47" s="496" t="s">
        <v>139</v>
      </c>
      <c r="C47" s="524" t="s">
        <v>144</v>
      </c>
      <c r="D47" s="523" t="s">
        <v>145</v>
      </c>
      <c r="E47" s="152"/>
      <c r="F47" s="152"/>
      <c r="G47" s="37">
        <v>0</v>
      </c>
      <c r="H47" s="38">
        <f t="shared" si="0"/>
        <v>0</v>
      </c>
      <c r="I47" s="62"/>
      <c r="J47" s="62"/>
    </row>
    <row r="48" spans="1:10" ht="13.8" hidden="1" x14ac:dyDescent="0.25">
      <c r="A48" s="494">
        <v>1</v>
      </c>
      <c r="B48" s="496" t="s">
        <v>139</v>
      </c>
      <c r="C48" s="524" t="s">
        <v>146</v>
      </c>
      <c r="D48" s="523" t="s">
        <v>147</v>
      </c>
      <c r="E48" s="152"/>
      <c r="F48" s="152"/>
      <c r="G48" s="37">
        <v>0</v>
      </c>
      <c r="H48" s="38">
        <f t="shared" si="0"/>
        <v>0</v>
      </c>
      <c r="I48" s="62"/>
      <c r="J48" s="62"/>
    </row>
    <row r="49" spans="1:10" ht="13.8" x14ac:dyDescent="0.25">
      <c r="A49" s="494">
        <v>1</v>
      </c>
      <c r="B49" s="496" t="s">
        <v>148</v>
      </c>
      <c r="C49" s="524" t="s">
        <v>149</v>
      </c>
      <c r="D49" s="523" t="s">
        <v>150</v>
      </c>
      <c r="E49" s="152"/>
      <c r="F49" s="152"/>
      <c r="G49" s="37">
        <v>5000000</v>
      </c>
      <c r="H49" s="38">
        <f t="shared" si="0"/>
        <v>5000000</v>
      </c>
      <c r="I49" s="52"/>
      <c r="J49" s="52"/>
    </row>
    <row r="50" spans="1:10" ht="13.8" hidden="1" x14ac:dyDescent="0.25">
      <c r="A50" s="494">
        <v>1</v>
      </c>
      <c r="B50" s="496" t="s">
        <v>148</v>
      </c>
      <c r="C50" s="509" t="s">
        <v>153</v>
      </c>
      <c r="D50" s="521" t="s">
        <v>154</v>
      </c>
      <c r="E50" s="145"/>
      <c r="F50" s="145"/>
      <c r="G50" s="57">
        <v>0</v>
      </c>
      <c r="H50" s="38">
        <f t="shared" si="0"/>
        <v>0</v>
      </c>
      <c r="I50" s="522"/>
      <c r="J50" s="522"/>
    </row>
    <row r="51" spans="1:10" ht="13.8" hidden="1" x14ac:dyDescent="0.25">
      <c r="A51" s="494">
        <v>1</v>
      </c>
      <c r="B51" s="496" t="s">
        <v>148</v>
      </c>
      <c r="C51" s="509" t="s">
        <v>155</v>
      </c>
      <c r="D51" s="521" t="s">
        <v>156</v>
      </c>
      <c r="E51" s="145"/>
      <c r="F51" s="145"/>
      <c r="G51" s="57">
        <v>0</v>
      </c>
      <c r="H51" s="38">
        <f t="shared" si="0"/>
        <v>0</v>
      </c>
      <c r="I51" s="522"/>
      <c r="J51" s="522"/>
    </row>
    <row r="52" spans="1:10" ht="52.8" x14ac:dyDescent="0.25">
      <c r="A52" s="494">
        <v>1</v>
      </c>
      <c r="B52" s="496" t="s">
        <v>157</v>
      </c>
      <c r="C52" s="509" t="s">
        <v>158</v>
      </c>
      <c r="D52" s="521" t="s">
        <v>159</v>
      </c>
      <c r="E52" s="145"/>
      <c r="F52" s="145"/>
      <c r="G52" s="48">
        <v>116735656</v>
      </c>
      <c r="H52" s="38">
        <f t="shared" si="0"/>
        <v>116735656</v>
      </c>
      <c r="I52" s="522" t="s">
        <v>1558</v>
      </c>
      <c r="J52" s="522"/>
    </row>
    <row r="53" spans="1:10" ht="13.8" hidden="1" x14ac:dyDescent="0.25">
      <c r="A53" s="494">
        <v>1</v>
      </c>
      <c r="B53" s="496" t="s">
        <v>157</v>
      </c>
      <c r="C53" s="509" t="s">
        <v>164</v>
      </c>
      <c r="D53" s="521" t="s">
        <v>165</v>
      </c>
      <c r="E53" s="145"/>
      <c r="F53" s="145"/>
      <c r="G53" s="48">
        <v>0</v>
      </c>
      <c r="H53" s="38">
        <f t="shared" si="0"/>
        <v>0</v>
      </c>
      <c r="I53" s="52"/>
      <c r="J53" s="52"/>
    </row>
    <row r="54" spans="1:10" ht="13.8" hidden="1" x14ac:dyDescent="0.25">
      <c r="A54" s="494">
        <v>1</v>
      </c>
      <c r="B54" s="496" t="s">
        <v>166</v>
      </c>
      <c r="C54" s="509" t="s">
        <v>167</v>
      </c>
      <c r="D54" s="523" t="s">
        <v>168</v>
      </c>
      <c r="E54" s="145"/>
      <c r="F54" s="145"/>
      <c r="G54" s="48">
        <v>0</v>
      </c>
      <c r="H54" s="38">
        <f t="shared" si="0"/>
        <v>0</v>
      </c>
      <c r="I54" s="52"/>
      <c r="J54" s="52"/>
    </row>
    <row r="55" spans="1:10" ht="13.8" hidden="1" x14ac:dyDescent="0.25">
      <c r="A55" s="494">
        <v>1</v>
      </c>
      <c r="B55" s="496" t="s">
        <v>54</v>
      </c>
      <c r="C55" s="509" t="s">
        <v>172</v>
      </c>
      <c r="D55" s="523" t="s">
        <v>173</v>
      </c>
      <c r="E55" s="145"/>
      <c r="F55" s="145"/>
      <c r="G55" s="48">
        <v>0</v>
      </c>
      <c r="H55" s="38">
        <f t="shared" si="0"/>
        <v>0</v>
      </c>
      <c r="I55" s="522"/>
      <c r="J55" s="522"/>
    </row>
    <row r="56" spans="1:10" ht="13.8" hidden="1" x14ac:dyDescent="0.25">
      <c r="A56" s="494">
        <v>1</v>
      </c>
      <c r="B56" s="496" t="s">
        <v>54</v>
      </c>
      <c r="C56" s="509" t="s">
        <v>174</v>
      </c>
      <c r="D56" s="523" t="s">
        <v>175</v>
      </c>
      <c r="E56" s="145"/>
      <c r="F56" s="145"/>
      <c r="G56" s="48">
        <v>0</v>
      </c>
      <c r="H56" s="38">
        <f t="shared" si="0"/>
        <v>0</v>
      </c>
      <c r="I56" s="522"/>
      <c r="J56" s="522"/>
    </row>
    <row r="57" spans="1:10" ht="13.8" hidden="1" x14ac:dyDescent="0.25">
      <c r="A57" s="494">
        <v>1</v>
      </c>
      <c r="B57" s="496" t="s">
        <v>166</v>
      </c>
      <c r="C57" s="509" t="s">
        <v>176</v>
      </c>
      <c r="D57" s="523" t="s">
        <v>177</v>
      </c>
      <c r="E57" s="145"/>
      <c r="F57" s="145"/>
      <c r="G57" s="48">
        <v>0</v>
      </c>
      <c r="H57" s="38">
        <f t="shared" si="0"/>
        <v>0</v>
      </c>
      <c r="I57" s="522"/>
      <c r="J57" s="522"/>
    </row>
    <row r="58" spans="1:10" ht="13.8" x14ac:dyDescent="0.25">
      <c r="A58" s="494">
        <v>1</v>
      </c>
      <c r="B58" s="496" t="s">
        <v>166</v>
      </c>
      <c r="C58" s="509" t="s">
        <v>180</v>
      </c>
      <c r="D58" s="523" t="s">
        <v>181</v>
      </c>
      <c r="E58" s="145"/>
      <c r="F58" s="145"/>
      <c r="G58" s="48">
        <v>3000000</v>
      </c>
      <c r="H58" s="38">
        <f t="shared" si="0"/>
        <v>3000000</v>
      </c>
      <c r="I58" s="522"/>
      <c r="J58" s="522"/>
    </row>
    <row r="59" spans="1:10" ht="13.8" hidden="1" x14ac:dyDescent="0.25">
      <c r="A59" s="494">
        <v>1</v>
      </c>
      <c r="B59" s="496" t="s">
        <v>166</v>
      </c>
      <c r="C59" s="509" t="s">
        <v>184</v>
      </c>
      <c r="D59" s="523" t="s">
        <v>185</v>
      </c>
      <c r="E59" s="145"/>
      <c r="F59" s="145"/>
      <c r="G59" s="48">
        <v>0</v>
      </c>
      <c r="H59" s="38">
        <f t="shared" si="0"/>
        <v>0</v>
      </c>
      <c r="I59" s="52"/>
      <c r="J59" s="52"/>
    </row>
    <row r="60" spans="1:10" ht="13.8" hidden="1" x14ac:dyDescent="0.25">
      <c r="A60" s="494">
        <v>1</v>
      </c>
      <c r="B60" s="496" t="s">
        <v>166</v>
      </c>
      <c r="C60" s="509" t="s">
        <v>186</v>
      </c>
      <c r="D60" s="523" t="s">
        <v>187</v>
      </c>
      <c r="E60" s="145"/>
      <c r="F60" s="145"/>
      <c r="G60" s="48">
        <v>0</v>
      </c>
      <c r="H60" s="38">
        <f t="shared" si="0"/>
        <v>0</v>
      </c>
      <c r="I60" s="52"/>
      <c r="J60" s="52"/>
    </row>
    <row r="61" spans="1:10" ht="13.8" x14ac:dyDescent="0.25">
      <c r="A61" s="494">
        <v>1</v>
      </c>
      <c r="B61" s="496" t="s">
        <v>166</v>
      </c>
      <c r="C61" s="509" t="s">
        <v>190</v>
      </c>
      <c r="D61" s="523" t="s">
        <v>798</v>
      </c>
      <c r="E61" s="145"/>
      <c r="F61" s="145"/>
      <c r="G61" s="48">
        <v>17060736</v>
      </c>
      <c r="H61" s="38">
        <f t="shared" si="0"/>
        <v>17060736</v>
      </c>
      <c r="I61" s="52"/>
      <c r="J61" s="52"/>
    </row>
    <row r="62" spans="1:10" ht="13.8" hidden="1" x14ac:dyDescent="0.25">
      <c r="A62" s="494">
        <v>1</v>
      </c>
      <c r="B62" s="496" t="s">
        <v>166</v>
      </c>
      <c r="C62" s="509" t="s">
        <v>194</v>
      </c>
      <c r="D62" s="521" t="s">
        <v>195</v>
      </c>
      <c r="E62" s="145"/>
      <c r="F62" s="145"/>
      <c r="G62" s="48">
        <v>0</v>
      </c>
      <c r="H62" s="38">
        <f t="shared" si="0"/>
        <v>0</v>
      </c>
      <c r="I62" s="522"/>
      <c r="J62" s="522"/>
    </row>
    <row r="63" spans="1:10" ht="13.8" hidden="1" x14ac:dyDescent="0.25">
      <c r="A63" s="494">
        <v>1</v>
      </c>
      <c r="B63" s="496" t="s">
        <v>198</v>
      </c>
      <c r="C63" s="509" t="s">
        <v>199</v>
      </c>
      <c r="D63" s="521" t="s">
        <v>200</v>
      </c>
      <c r="E63" s="145"/>
      <c r="F63" s="145"/>
      <c r="G63" s="57">
        <v>0</v>
      </c>
      <c r="H63" s="38">
        <f t="shared" si="0"/>
        <v>0</v>
      </c>
      <c r="I63" s="522"/>
      <c r="J63" s="522"/>
    </row>
    <row r="64" spans="1:10" ht="13.8" x14ac:dyDescent="0.25">
      <c r="A64" s="494">
        <v>1</v>
      </c>
      <c r="B64" s="496" t="s">
        <v>198</v>
      </c>
      <c r="C64" s="509" t="s">
        <v>201</v>
      </c>
      <c r="D64" s="521" t="s">
        <v>202</v>
      </c>
      <c r="E64" s="145"/>
      <c r="F64" s="145"/>
      <c r="G64" s="48">
        <v>1200000</v>
      </c>
      <c r="H64" s="38">
        <f t="shared" si="0"/>
        <v>1200000</v>
      </c>
      <c r="I64" s="522"/>
      <c r="J64" s="522"/>
    </row>
    <row r="65" spans="1:10" ht="13.8" hidden="1" x14ac:dyDescent="0.25">
      <c r="A65" s="494">
        <v>1</v>
      </c>
      <c r="B65" s="496" t="s">
        <v>198</v>
      </c>
      <c r="C65" s="509" t="s">
        <v>203</v>
      </c>
      <c r="D65" s="521" t="s">
        <v>204</v>
      </c>
      <c r="E65" s="145"/>
      <c r="F65" s="145"/>
      <c r="G65" s="48">
        <v>0</v>
      </c>
      <c r="H65" s="38">
        <f t="shared" si="0"/>
        <v>0</v>
      </c>
      <c r="I65" s="522"/>
      <c r="J65" s="522"/>
    </row>
    <row r="66" spans="1:10" ht="13.8" x14ac:dyDescent="0.25">
      <c r="A66" s="494">
        <v>1</v>
      </c>
      <c r="B66" s="496" t="s">
        <v>198</v>
      </c>
      <c r="C66" s="509" t="s">
        <v>205</v>
      </c>
      <c r="D66" s="521" t="s">
        <v>206</v>
      </c>
      <c r="E66" s="145"/>
      <c r="F66" s="145"/>
      <c r="G66" s="48">
        <v>1000000</v>
      </c>
      <c r="H66" s="38">
        <f t="shared" si="0"/>
        <v>1000000</v>
      </c>
      <c r="I66" s="52"/>
      <c r="J66" s="52"/>
    </row>
    <row r="67" spans="1:10" ht="13.8" hidden="1" x14ac:dyDescent="0.25">
      <c r="A67" s="494">
        <v>1</v>
      </c>
      <c r="B67" s="496" t="s">
        <v>207</v>
      </c>
      <c r="C67" s="509" t="s">
        <v>208</v>
      </c>
      <c r="D67" s="521" t="s">
        <v>209</v>
      </c>
      <c r="E67" s="145"/>
      <c r="F67" s="145"/>
      <c r="G67" s="57">
        <v>0</v>
      </c>
      <c r="H67" s="38">
        <f t="shared" si="0"/>
        <v>0</v>
      </c>
      <c r="I67" s="522"/>
      <c r="J67" s="522"/>
    </row>
    <row r="68" spans="1:10" ht="13.8" hidden="1" x14ac:dyDescent="0.25">
      <c r="A68" s="494">
        <v>1</v>
      </c>
      <c r="B68" s="496" t="s">
        <v>207</v>
      </c>
      <c r="C68" s="509" t="s">
        <v>210</v>
      </c>
      <c r="D68" s="521" t="s">
        <v>211</v>
      </c>
      <c r="E68" s="145"/>
      <c r="F68" s="145"/>
      <c r="G68" s="57">
        <v>0</v>
      </c>
      <c r="H68" s="38">
        <f t="shared" si="0"/>
        <v>0</v>
      </c>
      <c r="I68" s="522"/>
      <c r="J68" s="522"/>
    </row>
    <row r="69" spans="1:10" ht="13.8" hidden="1" x14ac:dyDescent="0.25">
      <c r="A69" s="494">
        <v>1</v>
      </c>
      <c r="B69" s="496" t="s">
        <v>207</v>
      </c>
      <c r="C69" s="509" t="s">
        <v>212</v>
      </c>
      <c r="D69" s="521" t="s">
        <v>213</v>
      </c>
      <c r="E69" s="145"/>
      <c r="F69" s="145"/>
      <c r="G69" s="57">
        <v>0</v>
      </c>
      <c r="H69" s="38">
        <f t="shared" si="0"/>
        <v>0</v>
      </c>
      <c r="I69" s="522"/>
      <c r="J69" s="522"/>
    </row>
    <row r="70" spans="1:10" ht="13.8" hidden="1" x14ac:dyDescent="0.25">
      <c r="A70" s="494">
        <v>1</v>
      </c>
      <c r="B70" s="496" t="s">
        <v>207</v>
      </c>
      <c r="C70" s="509" t="s">
        <v>214</v>
      </c>
      <c r="D70" s="521" t="s">
        <v>215</v>
      </c>
      <c r="E70" s="145"/>
      <c r="F70" s="145"/>
      <c r="G70" s="57">
        <v>0</v>
      </c>
      <c r="H70" s="38">
        <f t="shared" si="0"/>
        <v>0</v>
      </c>
      <c r="I70" s="522"/>
      <c r="J70" s="522"/>
    </row>
    <row r="71" spans="1:10" ht="13.8" hidden="1" x14ac:dyDescent="0.25">
      <c r="A71" s="494">
        <v>1</v>
      </c>
      <c r="B71" s="496" t="s">
        <v>207</v>
      </c>
      <c r="C71" s="509" t="s">
        <v>216</v>
      </c>
      <c r="D71" s="521" t="s">
        <v>217</v>
      </c>
      <c r="E71" s="145"/>
      <c r="F71" s="145"/>
      <c r="G71" s="48">
        <v>0</v>
      </c>
      <c r="H71" s="38">
        <f t="shared" si="0"/>
        <v>0</v>
      </c>
      <c r="I71" s="52"/>
      <c r="J71" s="52"/>
    </row>
    <row r="72" spans="1:10" ht="13.8" hidden="1" x14ac:dyDescent="0.25">
      <c r="B72" s="496" t="s">
        <v>207</v>
      </c>
      <c r="C72" s="509" t="s">
        <v>218</v>
      </c>
      <c r="D72" s="521" t="s">
        <v>219</v>
      </c>
      <c r="E72" s="145"/>
      <c r="F72" s="145"/>
      <c r="G72" s="48">
        <v>0</v>
      </c>
      <c r="H72" s="38">
        <f t="shared" ref="H72:H135" si="1">+E72+F72+G72</f>
        <v>0</v>
      </c>
      <c r="I72" s="522"/>
      <c r="J72" s="522"/>
    </row>
    <row r="73" spans="1:10" ht="13.8" x14ac:dyDescent="0.25">
      <c r="A73" s="494">
        <v>2</v>
      </c>
      <c r="B73" s="494" t="s">
        <v>220</v>
      </c>
      <c r="C73" s="509" t="s">
        <v>221</v>
      </c>
      <c r="D73" s="521" t="s">
        <v>222</v>
      </c>
      <c r="E73" s="145"/>
      <c r="F73" s="145"/>
      <c r="G73" s="48">
        <v>1500000</v>
      </c>
      <c r="H73" s="38">
        <f t="shared" si="1"/>
        <v>1500000</v>
      </c>
      <c r="I73" s="52"/>
      <c r="J73" s="52"/>
    </row>
    <row r="74" spans="1:10" ht="13.8" hidden="1" x14ac:dyDescent="0.25">
      <c r="A74" s="494">
        <v>2</v>
      </c>
      <c r="B74" s="494" t="s">
        <v>220</v>
      </c>
      <c r="C74" s="509" t="s">
        <v>223</v>
      </c>
      <c r="D74" s="521" t="s">
        <v>224</v>
      </c>
      <c r="E74" s="145"/>
      <c r="F74" s="145"/>
      <c r="G74" s="48">
        <v>0</v>
      </c>
      <c r="H74" s="38">
        <f t="shared" si="1"/>
        <v>0</v>
      </c>
      <c r="I74" s="522"/>
      <c r="J74" s="522"/>
    </row>
    <row r="75" spans="1:10" ht="13.8" hidden="1" x14ac:dyDescent="0.25">
      <c r="A75" s="494">
        <v>2</v>
      </c>
      <c r="B75" s="494" t="s">
        <v>220</v>
      </c>
      <c r="C75" s="509" t="s">
        <v>225</v>
      </c>
      <c r="D75" s="521" t="s">
        <v>226</v>
      </c>
      <c r="E75" s="145"/>
      <c r="F75" s="145"/>
      <c r="G75" s="48">
        <v>0</v>
      </c>
      <c r="H75" s="38">
        <f t="shared" si="1"/>
        <v>0</v>
      </c>
      <c r="I75" s="522"/>
      <c r="J75" s="522"/>
    </row>
    <row r="76" spans="1:10" ht="13.8" x14ac:dyDescent="0.25">
      <c r="A76" s="494">
        <v>2</v>
      </c>
      <c r="B76" s="494" t="s">
        <v>220</v>
      </c>
      <c r="C76" s="509" t="s">
        <v>227</v>
      </c>
      <c r="D76" s="521" t="s">
        <v>228</v>
      </c>
      <c r="E76" s="145"/>
      <c r="F76" s="145"/>
      <c r="G76" s="48">
        <v>1000000</v>
      </c>
      <c r="H76" s="38">
        <f t="shared" si="1"/>
        <v>1000000</v>
      </c>
      <c r="I76" s="522"/>
      <c r="J76" s="522"/>
    </row>
    <row r="77" spans="1:10" ht="13.8" hidden="1" x14ac:dyDescent="0.25">
      <c r="A77" s="494">
        <v>2</v>
      </c>
      <c r="B77" s="494" t="s">
        <v>220</v>
      </c>
      <c r="C77" s="509" t="s">
        <v>229</v>
      </c>
      <c r="D77" s="521" t="s">
        <v>230</v>
      </c>
      <c r="E77" s="145"/>
      <c r="F77" s="145"/>
      <c r="G77" s="48">
        <v>0</v>
      </c>
      <c r="H77" s="38">
        <f t="shared" si="1"/>
        <v>0</v>
      </c>
      <c r="I77" s="52"/>
      <c r="J77" s="52"/>
    </row>
    <row r="78" spans="1:10" ht="13.8" hidden="1" x14ac:dyDescent="0.25">
      <c r="A78" s="494">
        <v>2</v>
      </c>
      <c r="B78" s="494" t="s">
        <v>231</v>
      </c>
      <c r="C78" s="509" t="s">
        <v>232</v>
      </c>
      <c r="D78" s="521" t="s">
        <v>233</v>
      </c>
      <c r="E78" s="145"/>
      <c r="F78" s="145"/>
      <c r="G78" s="57">
        <v>0</v>
      </c>
      <c r="H78" s="38">
        <f t="shared" si="1"/>
        <v>0</v>
      </c>
      <c r="I78" s="522"/>
      <c r="J78" s="522"/>
    </row>
    <row r="79" spans="1:10" ht="13.8" hidden="1" x14ac:dyDescent="0.25">
      <c r="A79" s="494">
        <v>2</v>
      </c>
      <c r="B79" s="494" t="s">
        <v>231</v>
      </c>
      <c r="C79" s="509" t="s">
        <v>234</v>
      </c>
      <c r="D79" s="521" t="s">
        <v>235</v>
      </c>
      <c r="E79" s="145"/>
      <c r="F79" s="145"/>
      <c r="G79" s="48">
        <v>0</v>
      </c>
      <c r="H79" s="38">
        <f t="shared" si="1"/>
        <v>0</v>
      </c>
      <c r="I79" s="522"/>
      <c r="J79" s="522"/>
    </row>
    <row r="80" spans="1:10" ht="13.8" hidden="1" x14ac:dyDescent="0.25">
      <c r="A80" s="494">
        <v>2</v>
      </c>
      <c r="B80" s="494" t="s">
        <v>231</v>
      </c>
      <c r="C80" s="509" t="s">
        <v>238</v>
      </c>
      <c r="D80" s="521" t="s">
        <v>239</v>
      </c>
      <c r="E80" s="145"/>
      <c r="F80" s="145"/>
      <c r="G80" s="48">
        <v>0</v>
      </c>
      <c r="H80" s="38">
        <f t="shared" si="1"/>
        <v>0</v>
      </c>
      <c r="I80" s="522"/>
      <c r="J80" s="522"/>
    </row>
    <row r="81" spans="1:10" ht="13.8" hidden="1" x14ac:dyDescent="0.25">
      <c r="A81" s="494">
        <v>2</v>
      </c>
      <c r="B81" s="494" t="s">
        <v>231</v>
      </c>
      <c r="C81" s="509" t="s">
        <v>241</v>
      </c>
      <c r="D81" s="521" t="s">
        <v>242</v>
      </c>
      <c r="E81" s="145"/>
      <c r="F81" s="145"/>
      <c r="G81" s="57">
        <v>0</v>
      </c>
      <c r="H81" s="38">
        <f t="shared" si="1"/>
        <v>0</v>
      </c>
      <c r="I81" s="522"/>
      <c r="J81" s="522"/>
    </row>
    <row r="82" spans="1:10" ht="13.8" hidden="1" x14ac:dyDescent="0.25">
      <c r="A82" s="494">
        <v>2</v>
      </c>
      <c r="B82" s="494" t="s">
        <v>243</v>
      </c>
      <c r="C82" s="509" t="s">
        <v>244</v>
      </c>
      <c r="D82" s="521" t="s">
        <v>245</v>
      </c>
      <c r="E82" s="145"/>
      <c r="F82" s="145"/>
      <c r="G82" s="48">
        <v>0</v>
      </c>
      <c r="H82" s="38">
        <f t="shared" si="1"/>
        <v>0</v>
      </c>
      <c r="I82" s="62"/>
      <c r="J82" s="62"/>
    </row>
    <row r="83" spans="1:10" ht="13.8" hidden="1" x14ac:dyDescent="0.25">
      <c r="A83" s="494">
        <v>2</v>
      </c>
      <c r="B83" s="494" t="s">
        <v>243</v>
      </c>
      <c r="C83" s="509" t="s">
        <v>246</v>
      </c>
      <c r="D83" s="521" t="s">
        <v>247</v>
      </c>
      <c r="E83" s="145"/>
      <c r="F83" s="145"/>
      <c r="G83" s="48">
        <v>0</v>
      </c>
      <c r="H83" s="38">
        <f t="shared" si="1"/>
        <v>0</v>
      </c>
      <c r="I83" s="62"/>
      <c r="J83" s="62"/>
    </row>
    <row r="84" spans="1:10" ht="13.8" hidden="1" x14ac:dyDescent="0.25">
      <c r="A84" s="494">
        <v>2</v>
      </c>
      <c r="B84" s="494" t="s">
        <v>243</v>
      </c>
      <c r="C84" s="509" t="s">
        <v>248</v>
      </c>
      <c r="D84" s="521" t="s">
        <v>249</v>
      </c>
      <c r="E84" s="145"/>
      <c r="F84" s="145"/>
      <c r="G84" s="48">
        <v>0</v>
      </c>
      <c r="H84" s="38">
        <f t="shared" si="1"/>
        <v>0</v>
      </c>
      <c r="I84" s="62"/>
      <c r="J84" s="62"/>
    </row>
    <row r="85" spans="1:10" ht="13.8" hidden="1" x14ac:dyDescent="0.25">
      <c r="A85" s="494">
        <v>2</v>
      </c>
      <c r="B85" s="494" t="s">
        <v>243</v>
      </c>
      <c r="C85" s="509" t="s">
        <v>250</v>
      </c>
      <c r="D85" s="523" t="s">
        <v>251</v>
      </c>
      <c r="E85" s="145"/>
      <c r="F85" s="145"/>
      <c r="G85" s="48">
        <v>0</v>
      </c>
      <c r="H85" s="38">
        <f t="shared" si="1"/>
        <v>0</v>
      </c>
      <c r="I85" s="62"/>
      <c r="J85" s="62"/>
    </row>
    <row r="86" spans="1:10" ht="13.8" hidden="1" x14ac:dyDescent="0.25">
      <c r="A86" s="494">
        <v>2</v>
      </c>
      <c r="B86" s="494" t="s">
        <v>243</v>
      </c>
      <c r="C86" s="509" t="s">
        <v>253</v>
      </c>
      <c r="D86" s="523" t="s">
        <v>254</v>
      </c>
      <c r="E86" s="145"/>
      <c r="F86" s="145"/>
      <c r="G86" s="48">
        <v>0</v>
      </c>
      <c r="H86" s="38">
        <f t="shared" si="1"/>
        <v>0</v>
      </c>
      <c r="I86" s="62"/>
      <c r="J86" s="62"/>
    </row>
    <row r="87" spans="1:10" ht="13.8" hidden="1" x14ac:dyDescent="0.25">
      <c r="A87" s="494">
        <v>2</v>
      </c>
      <c r="B87" s="494" t="s">
        <v>243</v>
      </c>
      <c r="C87" s="509" t="s">
        <v>255</v>
      </c>
      <c r="D87" s="523" t="s">
        <v>256</v>
      </c>
      <c r="E87" s="145"/>
      <c r="F87" s="145"/>
      <c r="G87" s="48">
        <v>0</v>
      </c>
      <c r="H87" s="38">
        <f t="shared" si="1"/>
        <v>0</v>
      </c>
      <c r="I87" s="62"/>
      <c r="J87" s="62"/>
    </row>
    <row r="88" spans="1:10" ht="13.8" hidden="1" x14ac:dyDescent="0.25">
      <c r="A88" s="494">
        <v>2</v>
      </c>
      <c r="B88" s="494" t="s">
        <v>243</v>
      </c>
      <c r="C88" s="509" t="s">
        <v>257</v>
      </c>
      <c r="D88" s="523" t="s">
        <v>258</v>
      </c>
      <c r="E88" s="145"/>
      <c r="F88" s="145"/>
      <c r="G88" s="48">
        <v>0</v>
      </c>
      <c r="H88" s="38">
        <f t="shared" si="1"/>
        <v>0</v>
      </c>
      <c r="I88" s="62"/>
      <c r="J88" s="62"/>
    </row>
    <row r="89" spans="1:10" ht="13.8" hidden="1" x14ac:dyDescent="0.25">
      <c r="A89" s="494">
        <v>2</v>
      </c>
      <c r="B89" s="494" t="s">
        <v>259</v>
      </c>
      <c r="C89" s="509" t="s">
        <v>260</v>
      </c>
      <c r="D89" s="521" t="s">
        <v>261</v>
      </c>
      <c r="E89" s="145"/>
      <c r="F89" s="145"/>
      <c r="G89" s="48">
        <v>0</v>
      </c>
      <c r="H89" s="38">
        <f t="shared" si="1"/>
        <v>0</v>
      </c>
      <c r="I89" s="52"/>
      <c r="J89" s="52"/>
    </row>
    <row r="90" spans="1:10" ht="13.8" x14ac:dyDescent="0.25">
      <c r="A90" s="494">
        <v>2</v>
      </c>
      <c r="B90" s="494" t="s">
        <v>259</v>
      </c>
      <c r="C90" s="509" t="s">
        <v>263</v>
      </c>
      <c r="D90" s="521" t="s">
        <v>264</v>
      </c>
      <c r="E90" s="145"/>
      <c r="F90" s="145"/>
      <c r="G90" s="48">
        <v>1133731</v>
      </c>
      <c r="H90" s="38">
        <f t="shared" si="1"/>
        <v>1133731</v>
      </c>
      <c r="I90" s="522"/>
      <c r="J90" s="522"/>
    </row>
    <row r="91" spans="1:10" ht="13.8" hidden="1" x14ac:dyDescent="0.25">
      <c r="A91" s="494">
        <v>2</v>
      </c>
      <c r="B91" s="494" t="s">
        <v>267</v>
      </c>
      <c r="C91" s="509" t="s">
        <v>268</v>
      </c>
      <c r="D91" s="521" t="s">
        <v>269</v>
      </c>
      <c r="E91" s="145"/>
      <c r="F91" s="145"/>
      <c r="G91" s="57">
        <v>0</v>
      </c>
      <c r="H91" s="38">
        <f t="shared" si="1"/>
        <v>0</v>
      </c>
      <c r="I91" s="62"/>
      <c r="J91" s="62"/>
    </row>
    <row r="92" spans="1:10" ht="13.8" hidden="1" x14ac:dyDescent="0.25">
      <c r="A92" s="494">
        <v>2</v>
      </c>
      <c r="B92" s="494" t="s">
        <v>267</v>
      </c>
      <c r="C92" s="509" t="s">
        <v>270</v>
      </c>
      <c r="D92" s="521" t="s">
        <v>271</v>
      </c>
      <c r="E92" s="145"/>
      <c r="F92" s="145"/>
      <c r="G92" s="57">
        <v>0</v>
      </c>
      <c r="H92" s="38">
        <f t="shared" si="1"/>
        <v>0</v>
      </c>
      <c r="I92" s="62"/>
      <c r="J92" s="62"/>
    </row>
    <row r="93" spans="1:10" ht="13.8" hidden="1" x14ac:dyDescent="0.25">
      <c r="A93" s="494">
        <v>2</v>
      </c>
      <c r="B93" s="494" t="s">
        <v>267</v>
      </c>
      <c r="C93" s="509" t="s">
        <v>272</v>
      </c>
      <c r="D93" s="521" t="s">
        <v>273</v>
      </c>
      <c r="E93" s="145"/>
      <c r="F93" s="145"/>
      <c r="G93" s="57">
        <v>0</v>
      </c>
      <c r="H93" s="38">
        <f t="shared" si="1"/>
        <v>0</v>
      </c>
      <c r="I93" s="62"/>
      <c r="J93" s="62"/>
    </row>
    <row r="94" spans="1:10" ht="13.8" hidden="1" x14ac:dyDescent="0.25">
      <c r="A94" s="494">
        <v>2</v>
      </c>
      <c r="B94" s="494" t="s">
        <v>267</v>
      </c>
      <c r="C94" s="509" t="s">
        <v>274</v>
      </c>
      <c r="D94" s="521" t="s">
        <v>275</v>
      </c>
      <c r="E94" s="145"/>
      <c r="F94" s="145"/>
      <c r="G94" s="57">
        <v>0</v>
      </c>
      <c r="H94" s="38">
        <f t="shared" si="1"/>
        <v>0</v>
      </c>
      <c r="I94" s="62"/>
      <c r="J94" s="62"/>
    </row>
    <row r="95" spans="1:10" ht="13.8" hidden="1" x14ac:dyDescent="0.25">
      <c r="A95" s="494">
        <v>2</v>
      </c>
      <c r="B95" s="494" t="s">
        <v>276</v>
      </c>
      <c r="C95" s="509" t="s">
        <v>277</v>
      </c>
      <c r="D95" s="521" t="s">
        <v>278</v>
      </c>
      <c r="E95" s="145"/>
      <c r="F95" s="145"/>
      <c r="G95" s="48">
        <v>0</v>
      </c>
      <c r="H95" s="38">
        <f t="shared" si="1"/>
        <v>0</v>
      </c>
      <c r="I95" s="522"/>
      <c r="J95" s="522"/>
    </row>
    <row r="96" spans="1:10" ht="13.8" hidden="1" x14ac:dyDescent="0.25">
      <c r="A96" s="494">
        <v>2</v>
      </c>
      <c r="B96" s="494" t="s">
        <v>276</v>
      </c>
      <c r="C96" s="509" t="s">
        <v>281</v>
      </c>
      <c r="D96" s="523" t="s">
        <v>282</v>
      </c>
      <c r="E96" s="145"/>
      <c r="F96" s="145"/>
      <c r="G96" s="48">
        <v>0</v>
      </c>
      <c r="H96" s="38">
        <f t="shared" si="1"/>
        <v>0</v>
      </c>
      <c r="I96" s="522"/>
      <c r="J96" s="522"/>
    </row>
    <row r="97" spans="1:10" ht="13.8" hidden="1" x14ac:dyDescent="0.25">
      <c r="A97" s="494">
        <v>2</v>
      </c>
      <c r="B97" s="494" t="s">
        <v>276</v>
      </c>
      <c r="C97" s="509" t="s">
        <v>283</v>
      </c>
      <c r="D97" s="521" t="s">
        <v>284</v>
      </c>
      <c r="E97" s="145"/>
      <c r="F97" s="145"/>
      <c r="G97" s="48">
        <v>0</v>
      </c>
      <c r="H97" s="38">
        <f t="shared" si="1"/>
        <v>0</v>
      </c>
      <c r="I97" s="522"/>
      <c r="J97" s="522"/>
    </row>
    <row r="98" spans="1:10" ht="13.8" hidden="1" x14ac:dyDescent="0.25">
      <c r="A98" s="494">
        <v>2</v>
      </c>
      <c r="B98" s="494" t="s">
        <v>276</v>
      </c>
      <c r="C98" s="509" t="s">
        <v>287</v>
      </c>
      <c r="D98" s="521" t="s">
        <v>288</v>
      </c>
      <c r="E98" s="145"/>
      <c r="F98" s="145"/>
      <c r="G98" s="48">
        <v>0</v>
      </c>
      <c r="H98" s="38">
        <f t="shared" si="1"/>
        <v>0</v>
      </c>
      <c r="I98" s="522"/>
      <c r="J98" s="522"/>
    </row>
    <row r="99" spans="1:10" ht="13.8" hidden="1" x14ac:dyDescent="0.25">
      <c r="A99" s="494">
        <v>2</v>
      </c>
      <c r="B99" s="494" t="s">
        <v>276</v>
      </c>
      <c r="C99" s="509" t="s">
        <v>289</v>
      </c>
      <c r="D99" s="521" t="s">
        <v>290</v>
      </c>
      <c r="E99" s="145"/>
      <c r="F99" s="145"/>
      <c r="G99" s="48">
        <v>0</v>
      </c>
      <c r="H99" s="38">
        <f t="shared" si="1"/>
        <v>0</v>
      </c>
      <c r="I99" s="522"/>
      <c r="J99" s="522"/>
    </row>
    <row r="100" spans="1:10" ht="13.8" hidden="1" x14ac:dyDescent="0.25">
      <c r="A100" s="494">
        <v>2</v>
      </c>
      <c r="B100" s="494" t="s">
        <v>276</v>
      </c>
      <c r="C100" s="509" t="s">
        <v>293</v>
      </c>
      <c r="D100" s="521" t="s">
        <v>294</v>
      </c>
      <c r="E100" s="145"/>
      <c r="F100" s="145"/>
      <c r="G100" s="48">
        <v>0</v>
      </c>
      <c r="H100" s="38">
        <f t="shared" si="1"/>
        <v>0</v>
      </c>
      <c r="I100" s="52"/>
      <c r="J100" s="52"/>
    </row>
    <row r="101" spans="1:10" ht="13.8" hidden="1" x14ac:dyDescent="0.25">
      <c r="A101" s="494">
        <v>2</v>
      </c>
      <c r="B101" s="494" t="s">
        <v>276</v>
      </c>
      <c r="C101" s="509" t="s">
        <v>295</v>
      </c>
      <c r="D101" s="521" t="s">
        <v>296</v>
      </c>
      <c r="E101" s="145"/>
      <c r="F101" s="145"/>
      <c r="G101" s="48">
        <v>0</v>
      </c>
      <c r="H101" s="38">
        <f t="shared" si="1"/>
        <v>0</v>
      </c>
      <c r="I101" s="522"/>
      <c r="J101" s="522"/>
    </row>
    <row r="102" spans="1:10" ht="13.8" hidden="1" x14ac:dyDescent="0.25">
      <c r="A102" s="494">
        <v>2</v>
      </c>
      <c r="B102" s="494" t="s">
        <v>276</v>
      </c>
      <c r="C102" s="509" t="s">
        <v>298</v>
      </c>
      <c r="D102" s="521" t="s">
        <v>299</v>
      </c>
      <c r="E102" s="145"/>
      <c r="F102" s="145"/>
      <c r="G102" s="48">
        <v>0</v>
      </c>
      <c r="H102" s="38">
        <f t="shared" si="1"/>
        <v>0</v>
      </c>
      <c r="I102" s="522"/>
      <c r="J102" s="522"/>
    </row>
    <row r="103" spans="1:10" ht="13.8" hidden="1" x14ac:dyDescent="0.25">
      <c r="A103" s="494">
        <v>3</v>
      </c>
      <c r="B103" s="494" t="s">
        <v>300</v>
      </c>
      <c r="C103" s="509" t="s">
        <v>301</v>
      </c>
      <c r="D103" s="521" t="s">
        <v>302</v>
      </c>
      <c r="E103" s="527"/>
      <c r="F103" s="527"/>
      <c r="G103" s="57">
        <v>0</v>
      </c>
      <c r="H103" s="38">
        <f t="shared" si="1"/>
        <v>0</v>
      </c>
      <c r="I103" s="522"/>
      <c r="J103" s="522"/>
    </row>
    <row r="104" spans="1:10" ht="13.8" hidden="1" x14ac:dyDescent="0.25">
      <c r="A104" s="494">
        <v>3</v>
      </c>
      <c r="B104" s="494" t="s">
        <v>300</v>
      </c>
      <c r="C104" s="509" t="s">
        <v>303</v>
      </c>
      <c r="D104" s="521" t="s">
        <v>304</v>
      </c>
      <c r="E104" s="527"/>
      <c r="F104" s="527"/>
      <c r="G104" s="57">
        <v>0</v>
      </c>
      <c r="H104" s="38">
        <f t="shared" si="1"/>
        <v>0</v>
      </c>
      <c r="I104" s="522"/>
      <c r="J104" s="522"/>
    </row>
    <row r="105" spans="1:10" ht="13.8" hidden="1" x14ac:dyDescent="0.25">
      <c r="A105" s="494">
        <v>3</v>
      </c>
      <c r="B105" s="494" t="s">
        <v>300</v>
      </c>
      <c r="C105" s="509" t="s">
        <v>305</v>
      </c>
      <c r="D105" s="521" t="s">
        <v>306</v>
      </c>
      <c r="E105" s="527"/>
      <c r="F105" s="527"/>
      <c r="G105" s="57">
        <v>0</v>
      </c>
      <c r="H105" s="38">
        <f t="shared" si="1"/>
        <v>0</v>
      </c>
      <c r="I105" s="522"/>
      <c r="J105" s="522"/>
    </row>
    <row r="106" spans="1:10" ht="13.8" hidden="1" x14ac:dyDescent="0.25">
      <c r="A106" s="494">
        <v>3</v>
      </c>
      <c r="B106" s="494" t="s">
        <v>300</v>
      </c>
      <c r="C106" s="509" t="s">
        <v>307</v>
      </c>
      <c r="D106" s="521" t="s">
        <v>308</v>
      </c>
      <c r="E106" s="527"/>
      <c r="F106" s="527"/>
      <c r="G106" s="57">
        <v>0</v>
      </c>
      <c r="H106" s="38">
        <f t="shared" si="1"/>
        <v>0</v>
      </c>
      <c r="I106" s="522"/>
      <c r="J106" s="522"/>
    </row>
    <row r="107" spans="1:10" ht="13.8" hidden="1" x14ac:dyDescent="0.25">
      <c r="A107" s="494">
        <v>3</v>
      </c>
      <c r="B107" s="494" t="s">
        <v>309</v>
      </c>
      <c r="C107" s="509" t="s">
        <v>310</v>
      </c>
      <c r="D107" s="521" t="s">
        <v>311</v>
      </c>
      <c r="E107" s="527"/>
      <c r="F107" s="527"/>
      <c r="G107" s="57">
        <v>0</v>
      </c>
      <c r="H107" s="38">
        <f t="shared" si="1"/>
        <v>0</v>
      </c>
      <c r="I107" s="522"/>
      <c r="J107" s="522"/>
    </row>
    <row r="108" spans="1:10" ht="13.8" hidden="1" x14ac:dyDescent="0.25">
      <c r="A108" s="494">
        <v>3</v>
      </c>
      <c r="B108" s="494" t="s">
        <v>309</v>
      </c>
      <c r="C108" s="509" t="s">
        <v>312</v>
      </c>
      <c r="D108" s="521" t="s">
        <v>313</v>
      </c>
      <c r="E108" s="527"/>
      <c r="F108" s="527"/>
      <c r="G108" s="57">
        <v>0</v>
      </c>
      <c r="H108" s="38">
        <f t="shared" si="1"/>
        <v>0</v>
      </c>
      <c r="I108" s="522"/>
      <c r="J108" s="522"/>
    </row>
    <row r="109" spans="1:10" ht="13.8" hidden="1" x14ac:dyDescent="0.25">
      <c r="A109" s="494">
        <v>3</v>
      </c>
      <c r="B109" s="494" t="s">
        <v>309</v>
      </c>
      <c r="C109" s="509" t="s">
        <v>314</v>
      </c>
      <c r="D109" s="521" t="s">
        <v>315</v>
      </c>
      <c r="E109" s="527"/>
      <c r="F109" s="527"/>
      <c r="G109" s="57">
        <v>0</v>
      </c>
      <c r="H109" s="38">
        <f t="shared" si="1"/>
        <v>0</v>
      </c>
      <c r="I109" s="522"/>
      <c r="J109" s="522"/>
    </row>
    <row r="110" spans="1:10" ht="13.8" hidden="1" x14ac:dyDescent="0.25">
      <c r="A110" s="494">
        <v>3</v>
      </c>
      <c r="B110" s="494" t="s">
        <v>309</v>
      </c>
      <c r="C110" s="509" t="s">
        <v>316</v>
      </c>
      <c r="D110" s="521" t="s">
        <v>317</v>
      </c>
      <c r="E110" s="527"/>
      <c r="F110" s="527"/>
      <c r="G110" s="57">
        <v>0</v>
      </c>
      <c r="H110" s="38">
        <f t="shared" si="1"/>
        <v>0</v>
      </c>
      <c r="I110" s="522"/>
      <c r="J110" s="522"/>
    </row>
    <row r="111" spans="1:10" ht="13.8" hidden="1" x14ac:dyDescent="0.25">
      <c r="A111" s="494">
        <v>3</v>
      </c>
      <c r="B111" s="494" t="s">
        <v>309</v>
      </c>
      <c r="C111" s="509" t="s">
        <v>318</v>
      </c>
      <c r="D111" s="521" t="s">
        <v>319</v>
      </c>
      <c r="E111" s="527"/>
      <c r="F111" s="527"/>
      <c r="G111" s="57">
        <v>0</v>
      </c>
      <c r="H111" s="38">
        <f t="shared" si="1"/>
        <v>0</v>
      </c>
      <c r="I111" s="522"/>
      <c r="J111" s="522"/>
    </row>
    <row r="112" spans="1:10" ht="13.8" hidden="1" x14ac:dyDescent="0.25">
      <c r="A112" s="494">
        <v>3</v>
      </c>
      <c r="B112" s="494" t="s">
        <v>309</v>
      </c>
      <c r="C112" s="509" t="s">
        <v>320</v>
      </c>
      <c r="D112" s="521" t="s">
        <v>321</v>
      </c>
      <c r="E112" s="527"/>
      <c r="F112" s="527"/>
      <c r="G112" s="57">
        <v>0</v>
      </c>
      <c r="H112" s="38">
        <f t="shared" si="1"/>
        <v>0</v>
      </c>
      <c r="I112" s="522"/>
      <c r="J112" s="522"/>
    </row>
    <row r="113" spans="1:10" ht="13.8" hidden="1" x14ac:dyDescent="0.25">
      <c r="A113" s="494">
        <v>3</v>
      </c>
      <c r="B113" s="494" t="s">
        <v>309</v>
      </c>
      <c r="C113" s="509" t="s">
        <v>322</v>
      </c>
      <c r="D113" s="521" t="s">
        <v>323</v>
      </c>
      <c r="E113" s="527"/>
      <c r="F113" s="527"/>
      <c r="G113" s="57">
        <v>0</v>
      </c>
      <c r="H113" s="38">
        <f t="shared" si="1"/>
        <v>0</v>
      </c>
      <c r="I113" s="522"/>
      <c r="J113" s="522"/>
    </row>
    <row r="114" spans="1:10" ht="13.8" hidden="1" x14ac:dyDescent="0.25">
      <c r="A114" s="494">
        <v>3</v>
      </c>
      <c r="B114" s="494" t="s">
        <v>309</v>
      </c>
      <c r="C114" s="509" t="s">
        <v>324</v>
      </c>
      <c r="D114" s="521" t="s">
        <v>325</v>
      </c>
      <c r="E114" s="527"/>
      <c r="F114" s="527"/>
      <c r="G114" s="57">
        <v>0</v>
      </c>
      <c r="H114" s="38">
        <f t="shared" si="1"/>
        <v>0</v>
      </c>
      <c r="I114" s="522"/>
      <c r="J114" s="522"/>
    </row>
    <row r="115" spans="1:10" ht="13.8" hidden="1" x14ac:dyDescent="0.25">
      <c r="A115" s="494">
        <v>3</v>
      </c>
      <c r="B115" s="494" t="s">
        <v>326</v>
      </c>
      <c r="C115" s="509" t="s">
        <v>327</v>
      </c>
      <c r="D115" s="521" t="s">
        <v>328</v>
      </c>
      <c r="E115" s="527"/>
      <c r="F115" s="527"/>
      <c r="G115" s="57">
        <v>0</v>
      </c>
      <c r="H115" s="38">
        <f t="shared" si="1"/>
        <v>0</v>
      </c>
      <c r="I115" s="522"/>
      <c r="J115" s="522"/>
    </row>
    <row r="116" spans="1:10" ht="13.8" hidden="1" x14ac:dyDescent="0.25">
      <c r="A116" s="494">
        <v>3</v>
      </c>
      <c r="B116" s="494" t="s">
        <v>326</v>
      </c>
      <c r="C116" s="509" t="s">
        <v>329</v>
      </c>
      <c r="D116" s="521" t="s">
        <v>330</v>
      </c>
      <c r="E116" s="527"/>
      <c r="F116" s="527"/>
      <c r="G116" s="57">
        <v>0</v>
      </c>
      <c r="H116" s="38">
        <f t="shared" si="1"/>
        <v>0</v>
      </c>
      <c r="I116" s="522"/>
      <c r="J116" s="522"/>
    </row>
    <row r="117" spans="1:10" ht="13.8" hidden="1" x14ac:dyDescent="0.25">
      <c r="A117" s="494">
        <v>3</v>
      </c>
      <c r="B117" s="494" t="s">
        <v>331</v>
      </c>
      <c r="C117" s="509" t="s">
        <v>332</v>
      </c>
      <c r="D117" s="521" t="s">
        <v>333</v>
      </c>
      <c r="E117" s="527"/>
      <c r="F117" s="527"/>
      <c r="G117" s="57">
        <v>0</v>
      </c>
      <c r="H117" s="38">
        <f t="shared" si="1"/>
        <v>0</v>
      </c>
      <c r="I117" s="522"/>
      <c r="J117" s="522"/>
    </row>
    <row r="118" spans="1:10" ht="13.8" hidden="1" x14ac:dyDescent="0.25">
      <c r="A118" s="494">
        <v>3</v>
      </c>
      <c r="B118" s="494" t="s">
        <v>331</v>
      </c>
      <c r="C118" s="509" t="s">
        <v>334</v>
      </c>
      <c r="D118" s="521" t="s">
        <v>335</v>
      </c>
      <c r="E118" s="527"/>
      <c r="F118" s="527"/>
      <c r="G118" s="57">
        <v>0</v>
      </c>
      <c r="H118" s="38">
        <f t="shared" si="1"/>
        <v>0</v>
      </c>
      <c r="I118" s="522"/>
      <c r="J118" s="522"/>
    </row>
    <row r="119" spans="1:10" ht="13.8" hidden="1" x14ac:dyDescent="0.25">
      <c r="A119" s="494">
        <v>3</v>
      </c>
      <c r="B119" s="494" t="s">
        <v>331</v>
      </c>
      <c r="C119" s="509" t="s">
        <v>336</v>
      </c>
      <c r="D119" s="521" t="s">
        <v>337</v>
      </c>
      <c r="E119" s="527"/>
      <c r="F119" s="527"/>
      <c r="G119" s="57">
        <v>0</v>
      </c>
      <c r="H119" s="38">
        <f t="shared" si="1"/>
        <v>0</v>
      </c>
      <c r="I119" s="522"/>
      <c r="J119" s="522"/>
    </row>
    <row r="120" spans="1:10" ht="13.8" hidden="1" x14ac:dyDescent="0.25">
      <c r="A120" s="494">
        <v>3</v>
      </c>
      <c r="B120" s="494" t="s">
        <v>331</v>
      </c>
      <c r="C120" s="509" t="s">
        <v>338</v>
      </c>
      <c r="D120" s="521" t="s">
        <v>339</v>
      </c>
      <c r="E120" s="527"/>
      <c r="F120" s="527"/>
      <c r="G120" s="57">
        <v>0</v>
      </c>
      <c r="H120" s="38">
        <f t="shared" si="1"/>
        <v>0</v>
      </c>
      <c r="I120" s="522"/>
      <c r="J120" s="522"/>
    </row>
    <row r="121" spans="1:10" ht="13.8" hidden="1" x14ac:dyDescent="0.25">
      <c r="A121" s="494">
        <v>3</v>
      </c>
      <c r="B121" s="494" t="s">
        <v>331</v>
      </c>
      <c r="C121" s="509" t="s">
        <v>340</v>
      </c>
      <c r="D121" s="521" t="s">
        <v>341</v>
      </c>
      <c r="E121" s="527"/>
      <c r="F121" s="527"/>
      <c r="G121" s="57">
        <v>0</v>
      </c>
      <c r="H121" s="38">
        <f t="shared" si="1"/>
        <v>0</v>
      </c>
      <c r="I121" s="522"/>
      <c r="J121" s="522"/>
    </row>
    <row r="122" spans="1:10" ht="13.8" hidden="1" x14ac:dyDescent="0.25">
      <c r="A122" s="494">
        <v>4</v>
      </c>
      <c r="B122" s="494" t="s">
        <v>342</v>
      </c>
      <c r="C122" s="509" t="s">
        <v>343</v>
      </c>
      <c r="D122" s="521" t="s">
        <v>344</v>
      </c>
      <c r="E122" s="145"/>
      <c r="F122" s="145"/>
      <c r="G122" s="57">
        <v>0</v>
      </c>
      <c r="H122" s="38">
        <f t="shared" si="1"/>
        <v>0</v>
      </c>
      <c r="I122" s="522"/>
      <c r="J122" s="522"/>
    </row>
    <row r="123" spans="1:10" ht="13.8" hidden="1" x14ac:dyDescent="0.25">
      <c r="A123" s="494">
        <v>4</v>
      </c>
      <c r="B123" s="494" t="s">
        <v>342</v>
      </c>
      <c r="C123" s="509" t="s">
        <v>345</v>
      </c>
      <c r="D123" s="521" t="s">
        <v>346</v>
      </c>
      <c r="E123" s="145"/>
      <c r="F123" s="145"/>
      <c r="G123" s="57">
        <v>0</v>
      </c>
      <c r="H123" s="38">
        <f t="shared" si="1"/>
        <v>0</v>
      </c>
      <c r="I123" s="522"/>
      <c r="J123" s="522"/>
    </row>
    <row r="124" spans="1:10" ht="13.8" hidden="1" x14ac:dyDescent="0.25">
      <c r="A124" s="494">
        <v>4</v>
      </c>
      <c r="B124" s="494" t="s">
        <v>342</v>
      </c>
      <c r="C124" s="509" t="s">
        <v>347</v>
      </c>
      <c r="D124" s="521" t="s">
        <v>348</v>
      </c>
      <c r="E124" s="145"/>
      <c r="F124" s="145"/>
      <c r="G124" s="57">
        <v>0</v>
      </c>
      <c r="H124" s="38">
        <f t="shared" si="1"/>
        <v>0</v>
      </c>
      <c r="I124" s="522"/>
      <c r="J124" s="522"/>
    </row>
    <row r="125" spans="1:10" ht="13.8" hidden="1" x14ac:dyDescent="0.25">
      <c r="A125" s="494">
        <v>4</v>
      </c>
      <c r="B125" s="494" t="s">
        <v>342</v>
      </c>
      <c r="C125" s="509" t="s">
        <v>349</v>
      </c>
      <c r="D125" s="521" t="s">
        <v>350</v>
      </c>
      <c r="E125" s="145"/>
      <c r="F125" s="145"/>
      <c r="G125" s="57">
        <v>0</v>
      </c>
      <c r="H125" s="38">
        <f t="shared" si="1"/>
        <v>0</v>
      </c>
      <c r="I125" s="522"/>
      <c r="J125" s="522"/>
    </row>
    <row r="126" spans="1:10" ht="13.8" hidden="1" x14ac:dyDescent="0.25">
      <c r="A126" s="494">
        <v>4</v>
      </c>
      <c r="B126" s="494" t="s">
        <v>342</v>
      </c>
      <c r="C126" s="509" t="s">
        <v>351</v>
      </c>
      <c r="D126" s="521" t="s">
        <v>352</v>
      </c>
      <c r="E126" s="145"/>
      <c r="F126" s="145"/>
      <c r="G126" s="57">
        <v>0</v>
      </c>
      <c r="H126" s="38">
        <f t="shared" si="1"/>
        <v>0</v>
      </c>
      <c r="I126" s="522"/>
      <c r="J126" s="522"/>
    </row>
    <row r="127" spans="1:10" ht="13.8" hidden="1" x14ac:dyDescent="0.25">
      <c r="A127" s="494">
        <v>4</v>
      </c>
      <c r="B127" s="494" t="s">
        <v>342</v>
      </c>
      <c r="C127" s="509" t="s">
        <v>353</v>
      </c>
      <c r="D127" s="521" t="s">
        <v>354</v>
      </c>
      <c r="E127" s="145"/>
      <c r="F127" s="145"/>
      <c r="G127" s="57">
        <v>0</v>
      </c>
      <c r="H127" s="38">
        <f t="shared" si="1"/>
        <v>0</v>
      </c>
      <c r="I127" s="522"/>
      <c r="J127" s="522"/>
    </row>
    <row r="128" spans="1:10" ht="13.8" hidden="1" x14ac:dyDescent="0.25">
      <c r="A128" s="494">
        <v>4</v>
      </c>
      <c r="B128" s="494" t="s">
        <v>342</v>
      </c>
      <c r="C128" s="509" t="s">
        <v>355</v>
      </c>
      <c r="D128" s="521" t="s">
        <v>356</v>
      </c>
      <c r="E128" s="145"/>
      <c r="F128" s="145"/>
      <c r="G128" s="57">
        <v>0</v>
      </c>
      <c r="H128" s="38">
        <f t="shared" si="1"/>
        <v>0</v>
      </c>
      <c r="I128" s="522"/>
      <c r="J128" s="522"/>
    </row>
    <row r="129" spans="1:10" ht="13.8" hidden="1" x14ac:dyDescent="0.25">
      <c r="A129" s="494">
        <v>4</v>
      </c>
      <c r="B129" s="494" t="s">
        <v>342</v>
      </c>
      <c r="C129" s="509" t="s">
        <v>357</v>
      </c>
      <c r="D129" s="521" t="s">
        <v>358</v>
      </c>
      <c r="E129" s="145"/>
      <c r="F129" s="145"/>
      <c r="G129" s="57">
        <v>0</v>
      </c>
      <c r="H129" s="38">
        <f t="shared" si="1"/>
        <v>0</v>
      </c>
      <c r="I129" s="522"/>
      <c r="J129" s="522"/>
    </row>
    <row r="130" spans="1:10" ht="13.8" hidden="1" x14ac:dyDescent="0.25">
      <c r="A130" s="494">
        <v>4</v>
      </c>
      <c r="B130" s="494" t="s">
        <v>359</v>
      </c>
      <c r="C130" s="509" t="s">
        <v>360</v>
      </c>
      <c r="D130" s="521" t="s">
        <v>361</v>
      </c>
      <c r="E130" s="145"/>
      <c r="F130" s="145"/>
      <c r="G130" s="57">
        <v>0</v>
      </c>
      <c r="H130" s="38">
        <f t="shared" si="1"/>
        <v>0</v>
      </c>
      <c r="I130" s="522"/>
      <c r="J130" s="522"/>
    </row>
    <row r="131" spans="1:10" ht="13.8" hidden="1" x14ac:dyDescent="0.25">
      <c r="A131" s="494">
        <v>4</v>
      </c>
      <c r="B131" s="494" t="s">
        <v>359</v>
      </c>
      <c r="C131" s="509" t="s">
        <v>362</v>
      </c>
      <c r="D131" s="521" t="s">
        <v>363</v>
      </c>
      <c r="E131" s="145"/>
      <c r="F131" s="145"/>
      <c r="G131" s="57">
        <v>0</v>
      </c>
      <c r="H131" s="38">
        <f t="shared" si="1"/>
        <v>0</v>
      </c>
      <c r="I131" s="522"/>
      <c r="J131" s="522"/>
    </row>
    <row r="132" spans="1:10" ht="13.8" hidden="1" x14ac:dyDescent="0.25">
      <c r="A132" s="494">
        <v>4</v>
      </c>
      <c r="B132" s="494" t="s">
        <v>359</v>
      </c>
      <c r="C132" s="509" t="s">
        <v>364</v>
      </c>
      <c r="D132" s="521" t="s">
        <v>365</v>
      </c>
      <c r="E132" s="145"/>
      <c r="F132" s="145"/>
      <c r="G132" s="57">
        <v>0</v>
      </c>
      <c r="H132" s="38">
        <f t="shared" si="1"/>
        <v>0</v>
      </c>
      <c r="I132" s="522"/>
      <c r="J132" s="522"/>
    </row>
    <row r="133" spans="1:10" ht="13.8" hidden="1" x14ac:dyDescent="0.25">
      <c r="A133" s="494">
        <v>4</v>
      </c>
      <c r="B133" s="494" t="s">
        <v>359</v>
      </c>
      <c r="C133" s="509" t="s">
        <v>366</v>
      </c>
      <c r="D133" s="521" t="s">
        <v>367</v>
      </c>
      <c r="E133" s="145"/>
      <c r="F133" s="145"/>
      <c r="G133" s="57">
        <v>0</v>
      </c>
      <c r="H133" s="38">
        <f t="shared" si="1"/>
        <v>0</v>
      </c>
      <c r="I133" s="522"/>
      <c r="J133" s="522"/>
    </row>
    <row r="134" spans="1:10" ht="13.8" hidden="1" x14ac:dyDescent="0.25">
      <c r="A134" s="494">
        <v>4</v>
      </c>
      <c r="B134" s="494" t="s">
        <v>359</v>
      </c>
      <c r="C134" s="509" t="s">
        <v>368</v>
      </c>
      <c r="D134" s="521" t="s">
        <v>369</v>
      </c>
      <c r="E134" s="145"/>
      <c r="F134" s="145"/>
      <c r="G134" s="57">
        <v>0</v>
      </c>
      <c r="H134" s="38">
        <f t="shared" si="1"/>
        <v>0</v>
      </c>
      <c r="I134" s="522"/>
      <c r="J134" s="522"/>
    </row>
    <row r="135" spans="1:10" ht="13.8" hidden="1" x14ac:dyDescent="0.25">
      <c r="A135" s="494">
        <v>4</v>
      </c>
      <c r="B135" s="494" t="s">
        <v>359</v>
      </c>
      <c r="C135" s="509" t="s">
        <v>370</v>
      </c>
      <c r="D135" s="521" t="s">
        <v>371</v>
      </c>
      <c r="E135" s="145"/>
      <c r="F135" s="145"/>
      <c r="G135" s="57">
        <v>0</v>
      </c>
      <c r="H135" s="38">
        <f t="shared" si="1"/>
        <v>0</v>
      </c>
      <c r="I135" s="522"/>
      <c r="J135" s="522"/>
    </row>
    <row r="136" spans="1:10" ht="13.8" hidden="1" x14ac:dyDescent="0.25">
      <c r="A136" s="494">
        <v>4</v>
      </c>
      <c r="B136" s="494" t="s">
        <v>359</v>
      </c>
      <c r="C136" s="509" t="s">
        <v>372</v>
      </c>
      <c r="D136" s="521" t="s">
        <v>373</v>
      </c>
      <c r="E136" s="145"/>
      <c r="F136" s="145"/>
      <c r="G136" s="57">
        <v>0</v>
      </c>
      <c r="H136" s="38">
        <f t="shared" ref="H136:H199" si="2">+E136+F136+G136</f>
        <v>0</v>
      </c>
      <c r="I136" s="522"/>
      <c r="J136" s="522"/>
    </row>
    <row r="137" spans="1:10" ht="13.8" hidden="1" x14ac:dyDescent="0.25">
      <c r="A137" s="494">
        <v>4</v>
      </c>
      <c r="B137" s="494" t="s">
        <v>359</v>
      </c>
      <c r="C137" s="509" t="s">
        <v>374</v>
      </c>
      <c r="D137" s="521" t="s">
        <v>375</v>
      </c>
      <c r="E137" s="145"/>
      <c r="F137" s="145"/>
      <c r="G137" s="57">
        <v>0</v>
      </c>
      <c r="H137" s="38">
        <f t="shared" si="2"/>
        <v>0</v>
      </c>
      <c r="I137" s="522"/>
      <c r="J137" s="522"/>
    </row>
    <row r="138" spans="1:10" ht="13.8" hidden="1" x14ac:dyDescent="0.25">
      <c r="A138" s="494">
        <v>4</v>
      </c>
      <c r="B138" s="494" t="s">
        <v>376</v>
      </c>
      <c r="C138" s="509" t="s">
        <v>377</v>
      </c>
      <c r="D138" s="521" t="s">
        <v>378</v>
      </c>
      <c r="E138" s="145"/>
      <c r="F138" s="145"/>
      <c r="G138" s="57">
        <v>0</v>
      </c>
      <c r="H138" s="38">
        <f t="shared" si="2"/>
        <v>0</v>
      </c>
      <c r="I138" s="522"/>
      <c r="J138" s="522"/>
    </row>
    <row r="139" spans="1:10" ht="13.8" hidden="1" x14ac:dyDescent="0.25">
      <c r="A139" s="494">
        <v>4</v>
      </c>
      <c r="B139" s="494" t="s">
        <v>376</v>
      </c>
      <c r="C139" s="509" t="s">
        <v>379</v>
      </c>
      <c r="D139" s="521" t="s">
        <v>380</v>
      </c>
      <c r="E139" s="145"/>
      <c r="F139" s="145"/>
      <c r="G139" s="57">
        <v>0</v>
      </c>
      <c r="H139" s="38">
        <f t="shared" si="2"/>
        <v>0</v>
      </c>
      <c r="I139" s="522"/>
      <c r="J139" s="522"/>
    </row>
    <row r="140" spans="1:10" ht="13.8" hidden="1" x14ac:dyDescent="0.25">
      <c r="A140" s="494">
        <v>5</v>
      </c>
      <c r="B140" s="494" t="s">
        <v>381</v>
      </c>
      <c r="C140" s="509" t="s">
        <v>382</v>
      </c>
      <c r="D140" s="521" t="s">
        <v>383</v>
      </c>
      <c r="E140" s="145"/>
      <c r="F140" s="145"/>
      <c r="G140" s="48">
        <v>0</v>
      </c>
      <c r="H140" s="38">
        <f t="shared" si="2"/>
        <v>0</v>
      </c>
      <c r="I140" s="522"/>
      <c r="J140" s="522"/>
    </row>
    <row r="141" spans="1:10" ht="13.8" hidden="1" x14ac:dyDescent="0.25">
      <c r="A141" s="494">
        <v>5</v>
      </c>
      <c r="B141" s="494" t="s">
        <v>381</v>
      </c>
      <c r="C141" s="509" t="s">
        <v>384</v>
      </c>
      <c r="D141" s="521" t="s">
        <v>385</v>
      </c>
      <c r="E141" s="145"/>
      <c r="F141" s="145"/>
      <c r="G141" s="48">
        <v>0</v>
      </c>
      <c r="H141" s="38">
        <f t="shared" si="2"/>
        <v>0</v>
      </c>
      <c r="I141" s="522"/>
      <c r="J141" s="522"/>
    </row>
    <row r="142" spans="1:10" ht="13.8" hidden="1" x14ac:dyDescent="0.25">
      <c r="A142" s="494">
        <v>5</v>
      </c>
      <c r="B142" s="494" t="s">
        <v>381</v>
      </c>
      <c r="C142" s="509" t="s">
        <v>386</v>
      </c>
      <c r="D142" s="521" t="s">
        <v>387</v>
      </c>
      <c r="E142" s="145"/>
      <c r="F142" s="145"/>
      <c r="G142" s="48">
        <v>0</v>
      </c>
      <c r="H142" s="38">
        <f t="shared" si="2"/>
        <v>0</v>
      </c>
      <c r="I142" s="522"/>
      <c r="J142" s="522"/>
    </row>
    <row r="143" spans="1:10" ht="13.8" hidden="1" x14ac:dyDescent="0.25">
      <c r="A143" s="494">
        <v>5</v>
      </c>
      <c r="B143" s="494" t="s">
        <v>381</v>
      </c>
      <c r="C143" s="509" t="s">
        <v>388</v>
      </c>
      <c r="D143" s="521" t="s">
        <v>389</v>
      </c>
      <c r="E143" s="145"/>
      <c r="F143" s="145"/>
      <c r="G143" s="48">
        <v>0</v>
      </c>
      <c r="H143" s="38">
        <f t="shared" si="2"/>
        <v>0</v>
      </c>
      <c r="I143" s="522"/>
      <c r="J143" s="522"/>
    </row>
    <row r="144" spans="1:10" ht="13.8" hidden="1" x14ac:dyDescent="0.25">
      <c r="A144" s="494">
        <v>5</v>
      </c>
      <c r="B144" s="494" t="s">
        <v>381</v>
      </c>
      <c r="C144" s="509" t="s">
        <v>392</v>
      </c>
      <c r="D144" s="521" t="s">
        <v>393</v>
      </c>
      <c r="E144" s="145"/>
      <c r="F144" s="145"/>
      <c r="G144" s="48">
        <v>0</v>
      </c>
      <c r="H144" s="38">
        <f t="shared" si="2"/>
        <v>0</v>
      </c>
      <c r="I144" s="522"/>
      <c r="J144" s="522"/>
    </row>
    <row r="145" spans="1:10" ht="13.8" hidden="1" x14ac:dyDescent="0.25">
      <c r="A145" s="494">
        <v>5</v>
      </c>
      <c r="B145" s="494" t="s">
        <v>381</v>
      </c>
      <c r="C145" s="509" t="s">
        <v>394</v>
      </c>
      <c r="D145" s="521" t="s">
        <v>395</v>
      </c>
      <c r="E145" s="145"/>
      <c r="F145" s="145"/>
      <c r="G145" s="48">
        <v>0</v>
      </c>
      <c r="H145" s="38">
        <f t="shared" si="2"/>
        <v>0</v>
      </c>
      <c r="I145" s="522"/>
      <c r="J145" s="522"/>
    </row>
    <row r="146" spans="1:10" ht="13.8" hidden="1" x14ac:dyDescent="0.25">
      <c r="A146" s="494">
        <v>5</v>
      </c>
      <c r="B146" s="494" t="s">
        <v>381</v>
      </c>
      <c r="C146" s="509" t="s">
        <v>396</v>
      </c>
      <c r="D146" s="521" t="s">
        <v>397</v>
      </c>
      <c r="E146" s="145"/>
      <c r="F146" s="145"/>
      <c r="G146" s="48">
        <v>0</v>
      </c>
      <c r="H146" s="38">
        <f t="shared" si="2"/>
        <v>0</v>
      </c>
      <c r="I146" s="522"/>
      <c r="J146" s="522"/>
    </row>
    <row r="147" spans="1:10" ht="13.8" hidden="1" x14ac:dyDescent="0.25">
      <c r="A147" s="494">
        <v>5</v>
      </c>
      <c r="B147" s="494" t="s">
        <v>381</v>
      </c>
      <c r="C147" s="509" t="s">
        <v>398</v>
      </c>
      <c r="D147" s="521" t="s">
        <v>399</v>
      </c>
      <c r="E147" s="145"/>
      <c r="F147" s="145"/>
      <c r="G147" s="48">
        <v>0</v>
      </c>
      <c r="H147" s="38">
        <f t="shared" si="2"/>
        <v>0</v>
      </c>
      <c r="I147" s="522"/>
      <c r="J147" s="522"/>
    </row>
    <row r="148" spans="1:10" ht="13.8" hidden="1" x14ac:dyDescent="0.25">
      <c r="A148" s="494">
        <v>5</v>
      </c>
      <c r="B148" s="494" t="s">
        <v>400</v>
      </c>
      <c r="C148" s="509" t="s">
        <v>401</v>
      </c>
      <c r="D148" s="521" t="s">
        <v>402</v>
      </c>
      <c r="E148" s="145"/>
      <c r="F148" s="145"/>
      <c r="G148" s="57">
        <v>0</v>
      </c>
      <c r="H148" s="38">
        <f t="shared" si="2"/>
        <v>0</v>
      </c>
      <c r="I148" s="522"/>
      <c r="J148" s="522"/>
    </row>
    <row r="149" spans="1:10" ht="13.8" hidden="1" x14ac:dyDescent="0.25">
      <c r="A149" s="494">
        <v>5</v>
      </c>
      <c r="B149" s="494" t="s">
        <v>400</v>
      </c>
      <c r="C149" s="509" t="s">
        <v>403</v>
      </c>
      <c r="D149" s="521" t="s">
        <v>404</v>
      </c>
      <c r="E149" s="145"/>
      <c r="F149" s="145"/>
      <c r="G149" s="57">
        <v>0</v>
      </c>
      <c r="H149" s="38">
        <f t="shared" si="2"/>
        <v>0</v>
      </c>
      <c r="I149" s="522"/>
      <c r="J149" s="522"/>
    </row>
    <row r="150" spans="1:10" ht="13.8" hidden="1" x14ac:dyDescent="0.25">
      <c r="A150" s="494">
        <v>5</v>
      </c>
      <c r="B150" s="494" t="s">
        <v>400</v>
      </c>
      <c r="C150" s="509" t="s">
        <v>405</v>
      </c>
      <c r="D150" s="521" t="s">
        <v>406</v>
      </c>
      <c r="E150" s="145"/>
      <c r="F150" s="145"/>
      <c r="G150" s="57">
        <v>0</v>
      </c>
      <c r="H150" s="38">
        <f t="shared" si="2"/>
        <v>0</v>
      </c>
      <c r="I150" s="522"/>
      <c r="J150" s="522"/>
    </row>
    <row r="151" spans="1:10" ht="13.8" hidden="1" x14ac:dyDescent="0.25">
      <c r="A151" s="494">
        <v>5</v>
      </c>
      <c r="B151" s="494" t="s">
        <v>400</v>
      </c>
      <c r="C151" s="509" t="s">
        <v>407</v>
      </c>
      <c r="D151" s="521" t="s">
        <v>408</v>
      </c>
      <c r="E151" s="145"/>
      <c r="F151" s="145"/>
      <c r="G151" s="57">
        <v>0</v>
      </c>
      <c r="H151" s="38">
        <f t="shared" si="2"/>
        <v>0</v>
      </c>
      <c r="I151" s="522"/>
      <c r="J151" s="522"/>
    </row>
    <row r="152" spans="1:10" ht="13.8" hidden="1" x14ac:dyDescent="0.25">
      <c r="A152" s="494">
        <v>5</v>
      </c>
      <c r="B152" s="494" t="s">
        <v>400</v>
      </c>
      <c r="C152" s="509" t="s">
        <v>409</v>
      </c>
      <c r="D152" s="521" t="s">
        <v>410</v>
      </c>
      <c r="E152" s="145"/>
      <c r="F152" s="145"/>
      <c r="G152" s="57">
        <v>0</v>
      </c>
      <c r="H152" s="38">
        <f t="shared" si="2"/>
        <v>0</v>
      </c>
      <c r="I152" s="522"/>
      <c r="J152" s="522"/>
    </row>
    <row r="153" spans="1:10" ht="13.8" hidden="1" x14ac:dyDescent="0.25">
      <c r="A153" s="494">
        <v>5</v>
      </c>
      <c r="B153" s="494" t="s">
        <v>400</v>
      </c>
      <c r="C153" s="509" t="s">
        <v>411</v>
      </c>
      <c r="D153" s="521" t="s">
        <v>412</v>
      </c>
      <c r="E153" s="145"/>
      <c r="F153" s="145"/>
      <c r="G153" s="57">
        <v>0</v>
      </c>
      <c r="H153" s="38">
        <f t="shared" si="2"/>
        <v>0</v>
      </c>
      <c r="I153" s="522"/>
      <c r="J153" s="522"/>
    </row>
    <row r="154" spans="1:10" ht="13.8" hidden="1" x14ac:dyDescent="0.25">
      <c r="A154" s="494">
        <v>5</v>
      </c>
      <c r="B154" s="494" t="s">
        <v>400</v>
      </c>
      <c r="C154" s="509" t="s">
        <v>413</v>
      </c>
      <c r="D154" s="521" t="s">
        <v>414</v>
      </c>
      <c r="E154" s="145"/>
      <c r="F154" s="145"/>
      <c r="G154" s="57">
        <v>0</v>
      </c>
      <c r="H154" s="38">
        <f t="shared" si="2"/>
        <v>0</v>
      </c>
      <c r="I154" s="522"/>
      <c r="J154" s="522"/>
    </row>
    <row r="155" spans="1:10" ht="13.8" hidden="1" x14ac:dyDescent="0.25">
      <c r="A155" s="494">
        <v>5</v>
      </c>
      <c r="B155" s="494" t="s">
        <v>400</v>
      </c>
      <c r="C155" s="509" t="s">
        <v>415</v>
      </c>
      <c r="D155" s="521" t="s">
        <v>416</v>
      </c>
      <c r="E155" s="145"/>
      <c r="F155" s="145"/>
      <c r="G155" s="57">
        <v>0</v>
      </c>
      <c r="H155" s="38">
        <f t="shared" si="2"/>
        <v>0</v>
      </c>
      <c r="I155" s="522"/>
      <c r="J155" s="522"/>
    </row>
    <row r="156" spans="1:10" ht="13.8" hidden="1" x14ac:dyDescent="0.25">
      <c r="A156" s="494">
        <v>5</v>
      </c>
      <c r="B156" s="494" t="s">
        <v>419</v>
      </c>
      <c r="C156" s="509" t="s">
        <v>420</v>
      </c>
      <c r="D156" s="521" t="s">
        <v>421</v>
      </c>
      <c r="E156" s="145"/>
      <c r="F156" s="145"/>
      <c r="G156" s="57">
        <v>0</v>
      </c>
      <c r="H156" s="38">
        <f t="shared" si="2"/>
        <v>0</v>
      </c>
      <c r="I156" s="522"/>
      <c r="J156" s="522"/>
    </row>
    <row r="157" spans="1:10" ht="13.8" hidden="1" x14ac:dyDescent="0.25">
      <c r="A157" s="494">
        <v>5</v>
      </c>
      <c r="B157" s="494" t="s">
        <v>419</v>
      </c>
      <c r="C157" s="509" t="s">
        <v>422</v>
      </c>
      <c r="D157" s="521" t="s">
        <v>423</v>
      </c>
      <c r="E157" s="145"/>
      <c r="F157" s="145"/>
      <c r="G157" s="57">
        <v>0</v>
      </c>
      <c r="H157" s="38">
        <f t="shared" si="2"/>
        <v>0</v>
      </c>
      <c r="I157" s="522"/>
      <c r="J157" s="522"/>
    </row>
    <row r="158" spans="1:10" ht="13.8" hidden="1" x14ac:dyDescent="0.25">
      <c r="A158" s="494">
        <v>5</v>
      </c>
      <c r="B158" s="494" t="s">
        <v>419</v>
      </c>
      <c r="C158" s="509" t="s">
        <v>424</v>
      </c>
      <c r="D158" s="521" t="s">
        <v>425</v>
      </c>
      <c r="E158" s="145"/>
      <c r="F158" s="145"/>
      <c r="G158" s="57">
        <v>0</v>
      </c>
      <c r="H158" s="38">
        <f t="shared" si="2"/>
        <v>0</v>
      </c>
      <c r="I158" s="522"/>
      <c r="J158" s="522"/>
    </row>
    <row r="159" spans="1:10" ht="13.8" hidden="1" x14ac:dyDescent="0.25">
      <c r="A159" s="494">
        <v>5</v>
      </c>
      <c r="B159" s="494" t="s">
        <v>426</v>
      </c>
      <c r="C159" s="509" t="s">
        <v>427</v>
      </c>
      <c r="D159" s="521" t="s">
        <v>428</v>
      </c>
      <c r="E159" s="145"/>
      <c r="F159" s="145"/>
      <c r="G159" s="57">
        <v>0</v>
      </c>
      <c r="H159" s="38">
        <f t="shared" si="2"/>
        <v>0</v>
      </c>
      <c r="I159" s="522"/>
      <c r="J159" s="522"/>
    </row>
    <row r="160" spans="1:10" ht="13.8" hidden="1" x14ac:dyDescent="0.25">
      <c r="A160" s="494">
        <v>5</v>
      </c>
      <c r="B160" s="494" t="s">
        <v>426</v>
      </c>
      <c r="C160" s="509" t="s">
        <v>429</v>
      </c>
      <c r="D160" s="521" t="s">
        <v>430</v>
      </c>
      <c r="E160" s="145"/>
      <c r="F160" s="145"/>
      <c r="G160" s="57">
        <v>0</v>
      </c>
      <c r="H160" s="38">
        <f t="shared" si="2"/>
        <v>0</v>
      </c>
      <c r="I160" s="522"/>
      <c r="J160" s="522"/>
    </row>
    <row r="161" spans="1:10" ht="13.8" x14ac:dyDescent="0.25">
      <c r="A161" s="494">
        <v>5</v>
      </c>
      <c r="B161" s="494" t="s">
        <v>426</v>
      </c>
      <c r="C161" s="509" t="s">
        <v>431</v>
      </c>
      <c r="D161" s="521" t="s">
        <v>432</v>
      </c>
      <c r="E161" s="145"/>
      <c r="F161" s="145"/>
      <c r="G161" s="48">
        <v>1500000</v>
      </c>
      <c r="H161" s="38">
        <f t="shared" si="2"/>
        <v>1500000</v>
      </c>
      <c r="I161" s="52"/>
      <c r="J161" s="52"/>
    </row>
    <row r="162" spans="1:10" ht="13.8" hidden="1" x14ac:dyDescent="0.25">
      <c r="A162" s="494">
        <v>5</v>
      </c>
      <c r="B162" s="494" t="s">
        <v>426</v>
      </c>
      <c r="C162" s="509" t="s">
        <v>436</v>
      </c>
      <c r="D162" s="521" t="s">
        <v>437</v>
      </c>
      <c r="E162" s="145"/>
      <c r="F162" s="145"/>
      <c r="G162" s="57">
        <v>0</v>
      </c>
      <c r="H162" s="38">
        <f t="shared" si="2"/>
        <v>0</v>
      </c>
      <c r="I162" s="522"/>
      <c r="J162" s="522"/>
    </row>
    <row r="163" spans="1:10" ht="13.8" hidden="1" x14ac:dyDescent="0.25">
      <c r="A163" s="494">
        <v>6</v>
      </c>
      <c r="B163" s="494" t="s">
        <v>438</v>
      </c>
      <c r="C163" s="509" t="s">
        <v>439</v>
      </c>
      <c r="D163" s="521" t="s">
        <v>440</v>
      </c>
      <c r="E163" s="145"/>
      <c r="F163" s="145"/>
      <c r="G163" s="57">
        <v>0</v>
      </c>
      <c r="H163" s="38">
        <f t="shared" si="2"/>
        <v>0</v>
      </c>
      <c r="I163" s="522"/>
      <c r="J163" s="522"/>
    </row>
    <row r="164" spans="1:10" ht="13.8" hidden="1" x14ac:dyDescent="0.25">
      <c r="A164" s="494">
        <v>6</v>
      </c>
      <c r="B164" s="494" t="s">
        <v>438</v>
      </c>
      <c r="C164" s="509" t="s">
        <v>441</v>
      </c>
      <c r="D164" s="508" t="s">
        <v>442</v>
      </c>
      <c r="E164" s="145"/>
      <c r="F164" s="145"/>
      <c r="G164" s="48">
        <v>0</v>
      </c>
      <c r="H164" s="38">
        <f t="shared" si="2"/>
        <v>0</v>
      </c>
      <c r="I164" s="522"/>
      <c r="J164" s="522"/>
    </row>
    <row r="165" spans="1:10" ht="66" x14ac:dyDescent="0.25">
      <c r="A165" s="494">
        <v>6</v>
      </c>
      <c r="B165" s="494" t="s">
        <v>438</v>
      </c>
      <c r="C165" s="509" t="s">
        <v>443</v>
      </c>
      <c r="D165" s="523" t="s">
        <v>444</v>
      </c>
      <c r="E165" s="145"/>
      <c r="F165" s="145"/>
      <c r="G165" s="48">
        <v>9784254</v>
      </c>
      <c r="H165" s="38">
        <f t="shared" si="2"/>
        <v>9784254</v>
      </c>
      <c r="I165" s="522" t="s">
        <v>1542</v>
      </c>
      <c r="J165" s="522"/>
    </row>
    <row r="166" spans="1:10" ht="66" x14ac:dyDescent="0.25">
      <c r="A166" s="494">
        <v>6</v>
      </c>
      <c r="B166" s="494" t="s">
        <v>438</v>
      </c>
      <c r="C166" s="509" t="s">
        <v>446</v>
      </c>
      <c r="D166" s="523" t="s">
        <v>444</v>
      </c>
      <c r="E166" s="145"/>
      <c r="F166" s="145"/>
      <c r="G166" s="48">
        <v>1558003</v>
      </c>
      <c r="H166" s="38">
        <f t="shared" si="2"/>
        <v>1558003</v>
      </c>
      <c r="I166" s="522" t="s">
        <v>1543</v>
      </c>
      <c r="J166" s="522"/>
    </row>
    <row r="167" spans="1:10" ht="13.8" hidden="1" x14ac:dyDescent="0.25">
      <c r="A167" s="494">
        <v>6</v>
      </c>
      <c r="B167" s="494" t="s">
        <v>438</v>
      </c>
      <c r="C167" s="509" t="s">
        <v>448</v>
      </c>
      <c r="D167" s="521" t="s">
        <v>449</v>
      </c>
      <c r="E167" s="145"/>
      <c r="F167" s="145"/>
      <c r="G167" s="48">
        <v>0</v>
      </c>
      <c r="H167" s="38">
        <f t="shared" si="2"/>
        <v>0</v>
      </c>
      <c r="I167" s="522"/>
      <c r="J167" s="522"/>
    </row>
    <row r="168" spans="1:10" ht="13.8" hidden="1" x14ac:dyDescent="0.25">
      <c r="C168" s="528" t="s">
        <v>450</v>
      </c>
      <c r="D168" s="529" t="s">
        <v>449</v>
      </c>
      <c r="E168" s="145"/>
      <c r="F168" s="145"/>
      <c r="G168" s="48"/>
      <c r="H168" s="38"/>
      <c r="I168" s="522"/>
      <c r="J168" s="522"/>
    </row>
    <row r="169" spans="1:10" ht="66" outlineLevel="1" x14ac:dyDescent="0.25">
      <c r="C169" s="530" t="s">
        <v>451</v>
      </c>
      <c r="D169" s="523" t="s">
        <v>452</v>
      </c>
      <c r="E169" s="145"/>
      <c r="F169" s="145"/>
      <c r="G169" s="802">
        <v>2456814</v>
      </c>
      <c r="H169" s="38">
        <f t="shared" si="2"/>
        <v>2456814</v>
      </c>
      <c r="I169" s="522" t="s">
        <v>1559</v>
      </c>
      <c r="J169" s="522"/>
    </row>
    <row r="170" spans="1:10" ht="66" outlineLevel="1" x14ac:dyDescent="0.25">
      <c r="C170" s="530" t="s">
        <v>453</v>
      </c>
      <c r="D170" s="523" t="s">
        <v>454</v>
      </c>
      <c r="E170" s="145"/>
      <c r="F170" s="145"/>
      <c r="G170" s="802">
        <v>5161530</v>
      </c>
      <c r="H170" s="38">
        <f t="shared" si="2"/>
        <v>5161530</v>
      </c>
      <c r="I170" s="522" t="s">
        <v>1559</v>
      </c>
      <c r="J170" s="522"/>
    </row>
    <row r="171" spans="1:10" ht="66" outlineLevel="1" x14ac:dyDescent="0.25">
      <c r="C171" s="530" t="s">
        <v>455</v>
      </c>
      <c r="D171" s="523" t="s">
        <v>456</v>
      </c>
      <c r="E171" s="145"/>
      <c r="F171" s="145"/>
      <c r="G171" s="802">
        <v>2951156</v>
      </c>
      <c r="H171" s="38">
        <f t="shared" si="2"/>
        <v>2951156</v>
      </c>
      <c r="I171" s="522" t="s">
        <v>1559</v>
      </c>
      <c r="J171" s="522"/>
    </row>
    <row r="172" spans="1:10" ht="66" outlineLevel="1" x14ac:dyDescent="0.25">
      <c r="C172" s="530" t="s">
        <v>457</v>
      </c>
      <c r="D172" s="523" t="s">
        <v>458</v>
      </c>
      <c r="E172" s="145"/>
      <c r="F172" s="145"/>
      <c r="G172" s="802">
        <v>8220070</v>
      </c>
      <c r="H172" s="38">
        <f t="shared" si="2"/>
        <v>8220070</v>
      </c>
      <c r="I172" s="522" t="s">
        <v>1559</v>
      </c>
      <c r="J172" s="522"/>
    </row>
    <row r="173" spans="1:10" ht="66" outlineLevel="1" x14ac:dyDescent="0.25">
      <c r="C173" s="530" t="s">
        <v>459</v>
      </c>
      <c r="D173" s="523" t="s">
        <v>460</v>
      </c>
      <c r="E173" s="145"/>
      <c r="F173" s="145"/>
      <c r="G173" s="802">
        <v>4514120</v>
      </c>
      <c r="H173" s="38">
        <f t="shared" si="2"/>
        <v>4514120</v>
      </c>
      <c r="I173" s="522" t="s">
        <v>1559</v>
      </c>
      <c r="J173" s="522"/>
    </row>
    <row r="174" spans="1:10" ht="66" outlineLevel="1" x14ac:dyDescent="0.25">
      <c r="C174" s="530" t="s">
        <v>461</v>
      </c>
      <c r="D174" s="523" t="s">
        <v>462</v>
      </c>
      <c r="E174" s="145"/>
      <c r="F174" s="145"/>
      <c r="G174" s="802">
        <v>5735309</v>
      </c>
      <c r="H174" s="38">
        <f t="shared" si="2"/>
        <v>5735309</v>
      </c>
      <c r="I174" s="522" t="s">
        <v>1559</v>
      </c>
      <c r="J174" s="522"/>
    </row>
    <row r="175" spans="1:10" ht="66" outlineLevel="1" x14ac:dyDescent="0.25">
      <c r="C175" s="530" t="s">
        <v>463</v>
      </c>
      <c r="D175" s="523" t="s">
        <v>464</v>
      </c>
      <c r="E175" s="145"/>
      <c r="F175" s="145"/>
      <c r="G175" s="802">
        <v>2715736</v>
      </c>
      <c r="H175" s="38">
        <f t="shared" si="2"/>
        <v>2715736</v>
      </c>
      <c r="I175" s="522" t="s">
        <v>1559</v>
      </c>
      <c r="J175" s="522"/>
    </row>
    <row r="176" spans="1:10" ht="66" outlineLevel="1" x14ac:dyDescent="0.25">
      <c r="C176" s="530" t="s">
        <v>465</v>
      </c>
      <c r="D176" s="523" t="s">
        <v>466</v>
      </c>
      <c r="E176" s="145"/>
      <c r="F176" s="145"/>
      <c r="G176" s="802">
        <v>2219911</v>
      </c>
      <c r="H176" s="38">
        <f t="shared" si="2"/>
        <v>2219911</v>
      </c>
      <c r="I176" s="522" t="s">
        <v>1559</v>
      </c>
      <c r="J176" s="522"/>
    </row>
    <row r="177" spans="3:10" ht="66" outlineLevel="1" x14ac:dyDescent="0.25">
      <c r="C177" s="530" t="s">
        <v>467</v>
      </c>
      <c r="D177" s="523" t="s">
        <v>468</v>
      </c>
      <c r="E177" s="145"/>
      <c r="F177" s="145"/>
      <c r="G177" s="802">
        <v>4742337</v>
      </c>
      <c r="H177" s="38">
        <f t="shared" si="2"/>
        <v>4742337</v>
      </c>
      <c r="I177" s="522" t="s">
        <v>1559</v>
      </c>
      <c r="J177" s="522"/>
    </row>
    <row r="178" spans="3:10" ht="66" outlineLevel="1" x14ac:dyDescent="0.25">
      <c r="C178" s="530" t="s">
        <v>469</v>
      </c>
      <c r="D178" s="523" t="s">
        <v>470</v>
      </c>
      <c r="E178" s="145"/>
      <c r="F178" s="145"/>
      <c r="G178" s="802">
        <v>3569992</v>
      </c>
      <c r="H178" s="38">
        <f t="shared" si="2"/>
        <v>3569992</v>
      </c>
      <c r="I178" s="522" t="s">
        <v>1559</v>
      </c>
      <c r="J178" s="522"/>
    </row>
    <row r="179" spans="3:10" ht="66" outlineLevel="1" x14ac:dyDescent="0.25">
      <c r="C179" s="530" t="s">
        <v>471</v>
      </c>
      <c r="D179" s="523" t="s">
        <v>472</v>
      </c>
      <c r="E179" s="145"/>
      <c r="F179" s="145"/>
      <c r="G179" s="802">
        <v>4170467</v>
      </c>
      <c r="H179" s="38">
        <f t="shared" si="2"/>
        <v>4170467</v>
      </c>
      <c r="I179" s="522" t="s">
        <v>1559</v>
      </c>
      <c r="J179" s="522"/>
    </row>
    <row r="180" spans="3:10" ht="66" outlineLevel="1" x14ac:dyDescent="0.25">
      <c r="C180" s="530" t="s">
        <v>473</v>
      </c>
      <c r="D180" s="523" t="s">
        <v>474</v>
      </c>
      <c r="E180" s="145"/>
      <c r="F180" s="145"/>
      <c r="G180" s="802">
        <v>1775239</v>
      </c>
      <c r="H180" s="38">
        <f t="shared" si="2"/>
        <v>1775239</v>
      </c>
      <c r="I180" s="522" t="s">
        <v>1559</v>
      </c>
      <c r="J180" s="522"/>
    </row>
    <row r="181" spans="3:10" ht="66" outlineLevel="1" x14ac:dyDescent="0.25">
      <c r="C181" s="530" t="s">
        <v>475</v>
      </c>
      <c r="D181" s="523" t="s">
        <v>476</v>
      </c>
      <c r="E181" s="145"/>
      <c r="F181" s="145"/>
      <c r="G181" s="802">
        <v>2952506</v>
      </c>
      <c r="H181" s="38">
        <f t="shared" si="2"/>
        <v>2952506</v>
      </c>
      <c r="I181" s="522" t="s">
        <v>1559</v>
      </c>
      <c r="J181" s="522"/>
    </row>
    <row r="182" spans="3:10" ht="66" outlineLevel="1" x14ac:dyDescent="0.25">
      <c r="C182" s="530" t="s">
        <v>477</v>
      </c>
      <c r="D182" s="523" t="s">
        <v>478</v>
      </c>
      <c r="E182" s="145"/>
      <c r="F182" s="145"/>
      <c r="G182" s="802">
        <v>4702949</v>
      </c>
      <c r="H182" s="38">
        <f t="shared" si="2"/>
        <v>4702949</v>
      </c>
      <c r="I182" s="522" t="s">
        <v>1559</v>
      </c>
      <c r="J182" s="522"/>
    </row>
    <row r="183" spans="3:10" ht="66" outlineLevel="1" x14ac:dyDescent="0.25">
      <c r="C183" s="530" t="s">
        <v>479</v>
      </c>
      <c r="D183" s="523" t="s">
        <v>480</v>
      </c>
      <c r="E183" s="145"/>
      <c r="F183" s="145"/>
      <c r="G183" s="802">
        <v>2219000</v>
      </c>
      <c r="H183" s="38">
        <f t="shared" si="2"/>
        <v>2219000</v>
      </c>
      <c r="I183" s="522" t="s">
        <v>1559</v>
      </c>
      <c r="J183" s="522"/>
    </row>
    <row r="184" spans="3:10" ht="66" outlineLevel="1" x14ac:dyDescent="0.25">
      <c r="C184" s="530" t="s">
        <v>481</v>
      </c>
      <c r="D184" s="523" t="s">
        <v>482</v>
      </c>
      <c r="E184" s="145"/>
      <c r="F184" s="145"/>
      <c r="G184" s="802">
        <v>1880926</v>
      </c>
      <c r="H184" s="38">
        <f t="shared" si="2"/>
        <v>1880926</v>
      </c>
      <c r="I184" s="522" t="s">
        <v>1559</v>
      </c>
      <c r="J184" s="522"/>
    </row>
    <row r="185" spans="3:10" ht="66" outlineLevel="1" x14ac:dyDescent="0.25">
      <c r="C185" s="530" t="s">
        <v>483</v>
      </c>
      <c r="D185" s="523" t="s">
        <v>484</v>
      </c>
      <c r="E185" s="145"/>
      <c r="F185" s="145"/>
      <c r="G185" s="802">
        <v>3136698</v>
      </c>
      <c r="H185" s="38">
        <f t="shared" si="2"/>
        <v>3136698</v>
      </c>
      <c r="I185" s="522" t="s">
        <v>1559</v>
      </c>
      <c r="J185" s="522"/>
    </row>
    <row r="186" spans="3:10" ht="66" outlineLevel="1" x14ac:dyDescent="0.25">
      <c r="C186" s="530" t="s">
        <v>485</v>
      </c>
      <c r="D186" s="523" t="s">
        <v>486</v>
      </c>
      <c r="E186" s="145"/>
      <c r="F186" s="145"/>
      <c r="G186" s="802">
        <v>7827266</v>
      </c>
      <c r="H186" s="38">
        <f t="shared" si="2"/>
        <v>7827266</v>
      </c>
      <c r="I186" s="522" t="s">
        <v>1559</v>
      </c>
      <c r="J186" s="522"/>
    </row>
    <row r="187" spans="3:10" ht="66" outlineLevel="1" x14ac:dyDescent="0.25">
      <c r="C187" s="530" t="s">
        <v>487</v>
      </c>
      <c r="D187" s="523" t="s">
        <v>488</v>
      </c>
      <c r="E187" s="145"/>
      <c r="F187" s="145"/>
      <c r="G187" s="802">
        <v>3208761</v>
      </c>
      <c r="H187" s="38">
        <f t="shared" si="2"/>
        <v>3208761</v>
      </c>
      <c r="I187" s="522" t="s">
        <v>1559</v>
      </c>
      <c r="J187" s="522"/>
    </row>
    <row r="188" spans="3:10" ht="66" outlineLevel="1" x14ac:dyDescent="0.25">
      <c r="C188" s="530" t="s">
        <v>489</v>
      </c>
      <c r="D188" s="523" t="s">
        <v>490</v>
      </c>
      <c r="E188" s="145"/>
      <c r="F188" s="145"/>
      <c r="G188" s="802">
        <v>2200035</v>
      </c>
      <c r="H188" s="38">
        <f t="shared" si="2"/>
        <v>2200035</v>
      </c>
      <c r="I188" s="522" t="s">
        <v>1559</v>
      </c>
      <c r="J188" s="522"/>
    </row>
    <row r="189" spans="3:10" ht="66" outlineLevel="1" x14ac:dyDescent="0.25">
      <c r="C189" s="530" t="s">
        <v>491</v>
      </c>
      <c r="D189" s="523" t="s">
        <v>492</v>
      </c>
      <c r="E189" s="145"/>
      <c r="F189" s="145"/>
      <c r="G189" s="802">
        <v>1631812</v>
      </c>
      <c r="H189" s="38">
        <f t="shared" si="2"/>
        <v>1631812</v>
      </c>
      <c r="I189" s="522" t="s">
        <v>1559</v>
      </c>
      <c r="J189" s="522"/>
    </row>
    <row r="190" spans="3:10" ht="66" outlineLevel="1" x14ac:dyDescent="0.25">
      <c r="C190" s="530" t="s">
        <v>493</v>
      </c>
      <c r="D190" s="523" t="s">
        <v>494</v>
      </c>
      <c r="E190" s="145"/>
      <c r="F190" s="145"/>
      <c r="G190" s="802">
        <v>1348423</v>
      </c>
      <c r="H190" s="38">
        <f t="shared" si="2"/>
        <v>1348423</v>
      </c>
      <c r="I190" s="522" t="s">
        <v>1559</v>
      </c>
      <c r="J190" s="522"/>
    </row>
    <row r="191" spans="3:10" ht="66" outlineLevel="1" x14ac:dyDescent="0.25">
      <c r="C191" s="530" t="s">
        <v>495</v>
      </c>
      <c r="D191" s="523" t="s">
        <v>496</v>
      </c>
      <c r="E191" s="145"/>
      <c r="F191" s="145"/>
      <c r="G191" s="802">
        <v>7109450</v>
      </c>
      <c r="H191" s="38">
        <f t="shared" si="2"/>
        <v>7109450</v>
      </c>
      <c r="I191" s="522" t="s">
        <v>1559</v>
      </c>
      <c r="J191" s="522"/>
    </row>
    <row r="192" spans="3:10" ht="66" outlineLevel="1" x14ac:dyDescent="0.25">
      <c r="C192" s="530" t="s">
        <v>497</v>
      </c>
      <c r="D192" s="523" t="s">
        <v>498</v>
      </c>
      <c r="E192" s="145"/>
      <c r="F192" s="145"/>
      <c r="G192" s="802">
        <v>2740311</v>
      </c>
      <c r="H192" s="38">
        <f t="shared" si="2"/>
        <v>2740311</v>
      </c>
      <c r="I192" s="522" t="s">
        <v>1559</v>
      </c>
      <c r="J192" s="522"/>
    </row>
    <row r="193" spans="3:10" ht="66" outlineLevel="1" x14ac:dyDescent="0.25">
      <c r="C193" s="530" t="s">
        <v>499</v>
      </c>
      <c r="D193" s="523" t="s">
        <v>500</v>
      </c>
      <c r="E193" s="145"/>
      <c r="F193" s="145"/>
      <c r="G193" s="802">
        <v>4575655</v>
      </c>
      <c r="H193" s="38">
        <f t="shared" si="2"/>
        <v>4575655</v>
      </c>
      <c r="I193" s="522" t="s">
        <v>1559</v>
      </c>
      <c r="J193" s="522"/>
    </row>
    <row r="194" spans="3:10" ht="66" outlineLevel="1" x14ac:dyDescent="0.25">
      <c r="C194" s="530" t="s">
        <v>501</v>
      </c>
      <c r="D194" s="523" t="s">
        <v>502</v>
      </c>
      <c r="E194" s="145"/>
      <c r="F194" s="145"/>
      <c r="G194" s="802">
        <v>5674250</v>
      </c>
      <c r="H194" s="38">
        <f t="shared" si="2"/>
        <v>5674250</v>
      </c>
      <c r="I194" s="522" t="s">
        <v>1559</v>
      </c>
      <c r="J194" s="522"/>
    </row>
    <row r="195" spans="3:10" ht="66" outlineLevel="1" x14ac:dyDescent="0.25">
      <c r="C195" s="530" t="s">
        <v>503</v>
      </c>
      <c r="D195" s="523" t="s">
        <v>504</v>
      </c>
      <c r="E195" s="145"/>
      <c r="F195" s="145"/>
      <c r="G195" s="802">
        <v>2608263</v>
      </c>
      <c r="H195" s="38">
        <f t="shared" si="2"/>
        <v>2608263</v>
      </c>
      <c r="I195" s="522" t="s">
        <v>1559</v>
      </c>
      <c r="J195" s="522"/>
    </row>
    <row r="196" spans="3:10" ht="66" outlineLevel="1" x14ac:dyDescent="0.25">
      <c r="C196" s="530" t="s">
        <v>505</v>
      </c>
      <c r="D196" s="523" t="s">
        <v>506</v>
      </c>
      <c r="E196" s="145"/>
      <c r="F196" s="145"/>
      <c r="G196" s="802">
        <v>2961953</v>
      </c>
      <c r="H196" s="38">
        <f t="shared" si="2"/>
        <v>2961953</v>
      </c>
      <c r="I196" s="522" t="s">
        <v>1559</v>
      </c>
      <c r="J196" s="522"/>
    </row>
    <row r="197" spans="3:10" ht="66" outlineLevel="1" x14ac:dyDescent="0.25">
      <c r="C197" s="530" t="s">
        <v>507</v>
      </c>
      <c r="D197" s="523" t="s">
        <v>508</v>
      </c>
      <c r="E197" s="145"/>
      <c r="F197" s="145"/>
      <c r="G197" s="802">
        <v>2361376</v>
      </c>
      <c r="H197" s="38">
        <f t="shared" si="2"/>
        <v>2361376</v>
      </c>
      <c r="I197" s="522" t="s">
        <v>1559</v>
      </c>
      <c r="J197" s="522"/>
    </row>
    <row r="198" spans="3:10" ht="66" outlineLevel="1" x14ac:dyDescent="0.25">
      <c r="C198" s="530" t="s">
        <v>509</v>
      </c>
      <c r="D198" s="523" t="s">
        <v>510</v>
      </c>
      <c r="E198" s="145"/>
      <c r="F198" s="145"/>
      <c r="G198" s="802">
        <v>2146576</v>
      </c>
      <c r="H198" s="38">
        <f t="shared" si="2"/>
        <v>2146576</v>
      </c>
      <c r="I198" s="522" t="s">
        <v>1559</v>
      </c>
      <c r="J198" s="522"/>
    </row>
    <row r="199" spans="3:10" ht="66" outlineLevel="1" x14ac:dyDescent="0.25">
      <c r="C199" s="530" t="s">
        <v>511</v>
      </c>
      <c r="D199" s="523" t="s">
        <v>512</v>
      </c>
      <c r="E199" s="145"/>
      <c r="F199" s="145"/>
      <c r="G199" s="802">
        <v>6141961</v>
      </c>
      <c r="H199" s="38">
        <f t="shared" si="2"/>
        <v>6141961</v>
      </c>
      <c r="I199" s="522" t="s">
        <v>1559</v>
      </c>
      <c r="J199" s="522"/>
    </row>
    <row r="200" spans="3:10" ht="66" outlineLevel="1" x14ac:dyDescent="0.25">
      <c r="C200" s="530" t="s">
        <v>513</v>
      </c>
      <c r="D200" s="523" t="s">
        <v>514</v>
      </c>
      <c r="E200" s="145"/>
      <c r="F200" s="145"/>
      <c r="G200" s="802">
        <v>2421191</v>
      </c>
      <c r="H200" s="38">
        <f t="shared" ref="H200:H272" si="3">+E200+F200+G200</f>
        <v>2421191</v>
      </c>
      <c r="I200" s="522" t="s">
        <v>1559</v>
      </c>
      <c r="J200" s="522"/>
    </row>
    <row r="201" spans="3:10" ht="66" outlineLevel="1" x14ac:dyDescent="0.25">
      <c r="C201" s="530" t="s">
        <v>515</v>
      </c>
      <c r="D201" s="523" t="s">
        <v>516</v>
      </c>
      <c r="E201" s="145"/>
      <c r="F201" s="145"/>
      <c r="G201" s="802">
        <v>3326602</v>
      </c>
      <c r="H201" s="38">
        <f t="shared" si="3"/>
        <v>3326602</v>
      </c>
      <c r="I201" s="522" t="s">
        <v>1559</v>
      </c>
      <c r="J201" s="522"/>
    </row>
    <row r="202" spans="3:10" ht="66" outlineLevel="1" x14ac:dyDescent="0.25">
      <c r="C202" s="530" t="s">
        <v>517</v>
      </c>
      <c r="D202" s="523" t="s">
        <v>518</v>
      </c>
      <c r="E202" s="145"/>
      <c r="F202" s="145"/>
      <c r="G202" s="802">
        <v>5241976</v>
      </c>
      <c r="H202" s="38">
        <f t="shared" si="3"/>
        <v>5241976</v>
      </c>
      <c r="I202" s="522" t="s">
        <v>1559</v>
      </c>
      <c r="J202" s="522"/>
    </row>
    <row r="203" spans="3:10" ht="66" outlineLevel="1" x14ac:dyDescent="0.25">
      <c r="C203" s="530" t="s">
        <v>519</v>
      </c>
      <c r="D203" s="523" t="s">
        <v>520</v>
      </c>
      <c r="E203" s="145"/>
      <c r="F203" s="145"/>
      <c r="G203" s="802">
        <v>2336300</v>
      </c>
      <c r="H203" s="38">
        <f t="shared" si="3"/>
        <v>2336300</v>
      </c>
      <c r="I203" s="522" t="s">
        <v>1559</v>
      </c>
      <c r="J203" s="522"/>
    </row>
    <row r="204" spans="3:10" ht="66" outlineLevel="1" x14ac:dyDescent="0.25">
      <c r="C204" s="530" t="s">
        <v>521</v>
      </c>
      <c r="D204" s="523" t="s">
        <v>522</v>
      </c>
      <c r="E204" s="145"/>
      <c r="F204" s="145"/>
      <c r="G204" s="802">
        <v>3475027</v>
      </c>
      <c r="H204" s="38">
        <f t="shared" si="3"/>
        <v>3475027</v>
      </c>
      <c r="I204" s="522" t="s">
        <v>1559</v>
      </c>
      <c r="J204" s="522"/>
    </row>
    <row r="205" spans="3:10" ht="66" outlineLevel="1" x14ac:dyDescent="0.25">
      <c r="C205" s="530" t="s">
        <v>523</v>
      </c>
      <c r="D205" s="523" t="s">
        <v>524</v>
      </c>
      <c r="E205" s="145"/>
      <c r="F205" s="145"/>
      <c r="G205" s="802">
        <v>5627742</v>
      </c>
      <c r="H205" s="38">
        <f t="shared" si="3"/>
        <v>5627742</v>
      </c>
      <c r="I205" s="522" t="s">
        <v>1559</v>
      </c>
      <c r="J205" s="522"/>
    </row>
    <row r="206" spans="3:10" ht="66" outlineLevel="1" x14ac:dyDescent="0.25">
      <c r="C206" s="530" t="s">
        <v>525</v>
      </c>
      <c r="D206" s="523" t="s">
        <v>526</v>
      </c>
      <c r="E206" s="145"/>
      <c r="F206" s="145"/>
      <c r="G206" s="802">
        <v>4899726</v>
      </c>
      <c r="H206" s="38">
        <f t="shared" si="3"/>
        <v>4899726</v>
      </c>
      <c r="I206" s="522" t="s">
        <v>1559</v>
      </c>
      <c r="J206" s="522"/>
    </row>
    <row r="207" spans="3:10" ht="66" outlineLevel="1" x14ac:dyDescent="0.25">
      <c r="C207" s="530" t="s">
        <v>527</v>
      </c>
      <c r="D207" s="523" t="s">
        <v>528</v>
      </c>
      <c r="E207" s="145"/>
      <c r="F207" s="145"/>
      <c r="G207" s="802">
        <v>4447835</v>
      </c>
      <c r="H207" s="38">
        <f t="shared" si="3"/>
        <v>4447835</v>
      </c>
      <c r="I207" s="522" t="s">
        <v>1559</v>
      </c>
      <c r="J207" s="522"/>
    </row>
    <row r="208" spans="3:10" ht="66" outlineLevel="1" x14ac:dyDescent="0.25">
      <c r="C208" s="530" t="s">
        <v>529</v>
      </c>
      <c r="D208" s="523" t="s">
        <v>530</v>
      </c>
      <c r="E208" s="145"/>
      <c r="F208" s="145"/>
      <c r="G208" s="802">
        <v>3080031</v>
      </c>
      <c r="H208" s="38">
        <f t="shared" si="3"/>
        <v>3080031</v>
      </c>
      <c r="I208" s="522" t="s">
        <v>1559</v>
      </c>
      <c r="J208" s="522"/>
    </row>
    <row r="209" spans="3:10" ht="66" outlineLevel="1" x14ac:dyDescent="0.25">
      <c r="C209" s="530" t="s">
        <v>531</v>
      </c>
      <c r="D209" s="523" t="s">
        <v>532</v>
      </c>
      <c r="E209" s="145"/>
      <c r="F209" s="145"/>
      <c r="G209" s="802">
        <v>2355051</v>
      </c>
      <c r="H209" s="38">
        <f t="shared" si="3"/>
        <v>2355051</v>
      </c>
      <c r="I209" s="522" t="s">
        <v>1559</v>
      </c>
      <c r="J209" s="522"/>
    </row>
    <row r="210" spans="3:10" ht="66" outlineLevel="1" x14ac:dyDescent="0.25">
      <c r="C210" s="530" t="s">
        <v>533</v>
      </c>
      <c r="D210" s="523" t="s">
        <v>534</v>
      </c>
      <c r="E210" s="145"/>
      <c r="F210" s="145"/>
      <c r="G210" s="802">
        <v>4268504</v>
      </c>
      <c r="H210" s="38">
        <f t="shared" si="3"/>
        <v>4268504</v>
      </c>
      <c r="I210" s="522" t="s">
        <v>1559</v>
      </c>
      <c r="J210" s="522"/>
    </row>
    <row r="211" spans="3:10" ht="66" outlineLevel="1" x14ac:dyDescent="0.25">
      <c r="C211" s="530" t="s">
        <v>535</v>
      </c>
      <c r="D211" s="523" t="s">
        <v>536</v>
      </c>
      <c r="E211" s="145"/>
      <c r="F211" s="145"/>
      <c r="G211" s="802">
        <v>3792964</v>
      </c>
      <c r="H211" s="38">
        <f t="shared" si="3"/>
        <v>3792964</v>
      </c>
      <c r="I211" s="522" t="s">
        <v>1559</v>
      </c>
      <c r="J211" s="522"/>
    </row>
    <row r="212" spans="3:10" ht="66" outlineLevel="1" x14ac:dyDescent="0.25">
      <c r="C212" s="530" t="s">
        <v>537</v>
      </c>
      <c r="D212" s="523" t="s">
        <v>538</v>
      </c>
      <c r="E212" s="145"/>
      <c r="F212" s="145"/>
      <c r="G212" s="802">
        <v>4545305</v>
      </c>
      <c r="H212" s="38">
        <f t="shared" si="3"/>
        <v>4545305</v>
      </c>
      <c r="I212" s="522" t="s">
        <v>1559</v>
      </c>
      <c r="J212" s="522"/>
    </row>
    <row r="213" spans="3:10" ht="66" outlineLevel="1" x14ac:dyDescent="0.25">
      <c r="C213" s="530" t="s">
        <v>539</v>
      </c>
      <c r="D213" s="523" t="s">
        <v>540</v>
      </c>
      <c r="E213" s="145"/>
      <c r="F213" s="145"/>
      <c r="G213" s="802">
        <v>2591163</v>
      </c>
      <c r="H213" s="38">
        <f t="shared" si="3"/>
        <v>2591163</v>
      </c>
      <c r="I213" s="522" t="s">
        <v>1559</v>
      </c>
      <c r="J213" s="522"/>
    </row>
    <row r="214" spans="3:10" ht="66" outlineLevel="1" x14ac:dyDescent="0.25">
      <c r="C214" s="530" t="s">
        <v>541</v>
      </c>
      <c r="D214" s="523" t="s">
        <v>542</v>
      </c>
      <c r="E214" s="145"/>
      <c r="F214" s="145"/>
      <c r="G214" s="802">
        <v>4775430</v>
      </c>
      <c r="H214" s="38">
        <f t="shared" si="3"/>
        <v>4775430</v>
      </c>
      <c r="I214" s="522" t="s">
        <v>1559</v>
      </c>
      <c r="J214" s="522"/>
    </row>
    <row r="215" spans="3:10" ht="66" outlineLevel="1" x14ac:dyDescent="0.25">
      <c r="C215" s="530" t="s">
        <v>543</v>
      </c>
      <c r="D215" s="523" t="s">
        <v>544</v>
      </c>
      <c r="E215" s="145"/>
      <c r="F215" s="145"/>
      <c r="G215" s="802">
        <v>3769732</v>
      </c>
      <c r="H215" s="38">
        <f t="shared" si="3"/>
        <v>3769732</v>
      </c>
      <c r="I215" s="522" t="s">
        <v>1559</v>
      </c>
      <c r="J215" s="522"/>
    </row>
    <row r="216" spans="3:10" ht="66" outlineLevel="1" x14ac:dyDescent="0.25">
      <c r="C216" s="530" t="s">
        <v>545</v>
      </c>
      <c r="D216" s="523" t="s">
        <v>546</v>
      </c>
      <c r="E216" s="145"/>
      <c r="F216" s="145"/>
      <c r="G216" s="802">
        <v>3255101</v>
      </c>
      <c r="H216" s="38">
        <f t="shared" si="3"/>
        <v>3255101</v>
      </c>
      <c r="I216" s="522" t="s">
        <v>1559</v>
      </c>
      <c r="J216" s="522"/>
    </row>
    <row r="217" spans="3:10" ht="66" outlineLevel="1" x14ac:dyDescent="0.25">
      <c r="C217" s="530" t="s">
        <v>547</v>
      </c>
      <c r="D217" s="523" t="s">
        <v>548</v>
      </c>
      <c r="E217" s="145"/>
      <c r="F217" s="145"/>
      <c r="G217" s="802">
        <v>2646655</v>
      </c>
      <c r="H217" s="38">
        <f t="shared" si="3"/>
        <v>2646655</v>
      </c>
      <c r="I217" s="522" t="s">
        <v>1559</v>
      </c>
      <c r="J217" s="522"/>
    </row>
    <row r="218" spans="3:10" ht="66" outlineLevel="1" x14ac:dyDescent="0.25">
      <c r="C218" s="530" t="s">
        <v>549</v>
      </c>
      <c r="D218" s="523" t="s">
        <v>550</v>
      </c>
      <c r="E218" s="145"/>
      <c r="F218" s="145"/>
      <c r="G218" s="802">
        <v>2236077</v>
      </c>
      <c r="H218" s="38">
        <f t="shared" si="3"/>
        <v>2236077</v>
      </c>
      <c r="I218" s="522" t="s">
        <v>1559</v>
      </c>
      <c r="J218" s="522"/>
    </row>
    <row r="219" spans="3:10" ht="66" outlineLevel="1" x14ac:dyDescent="0.25">
      <c r="C219" s="530" t="s">
        <v>551</v>
      </c>
      <c r="D219" s="523" t="s">
        <v>552</v>
      </c>
      <c r="E219" s="145"/>
      <c r="F219" s="145"/>
      <c r="G219" s="802">
        <v>4654479</v>
      </c>
      <c r="H219" s="38">
        <f t="shared" si="3"/>
        <v>4654479</v>
      </c>
      <c r="I219" s="522" t="s">
        <v>1559</v>
      </c>
      <c r="J219" s="522"/>
    </row>
    <row r="220" spans="3:10" ht="66" outlineLevel="1" x14ac:dyDescent="0.25">
      <c r="C220" s="530" t="s">
        <v>553</v>
      </c>
      <c r="D220" s="523" t="s">
        <v>554</v>
      </c>
      <c r="E220" s="145"/>
      <c r="F220" s="145"/>
      <c r="G220" s="802">
        <v>3157945</v>
      </c>
      <c r="H220" s="38">
        <f t="shared" si="3"/>
        <v>3157945</v>
      </c>
      <c r="I220" s="522" t="s">
        <v>1559</v>
      </c>
      <c r="J220" s="522"/>
    </row>
    <row r="221" spans="3:10" ht="66" outlineLevel="1" x14ac:dyDescent="0.25">
      <c r="C221" s="530" t="s">
        <v>555</v>
      </c>
      <c r="D221" s="523" t="s">
        <v>556</v>
      </c>
      <c r="E221" s="145"/>
      <c r="F221" s="145"/>
      <c r="G221" s="802">
        <v>3027693</v>
      </c>
      <c r="H221" s="38">
        <f t="shared" si="3"/>
        <v>3027693</v>
      </c>
      <c r="I221" s="522" t="s">
        <v>1559</v>
      </c>
      <c r="J221" s="522"/>
    </row>
    <row r="222" spans="3:10" ht="66" outlineLevel="1" x14ac:dyDescent="0.25">
      <c r="C222" s="530" t="s">
        <v>557</v>
      </c>
      <c r="D222" s="523" t="s">
        <v>558</v>
      </c>
      <c r="E222" s="145"/>
      <c r="F222" s="145"/>
      <c r="G222" s="802">
        <v>3505496</v>
      </c>
      <c r="H222" s="38">
        <f t="shared" si="3"/>
        <v>3505496</v>
      </c>
      <c r="I222" s="522" t="s">
        <v>1559</v>
      </c>
      <c r="J222" s="522"/>
    </row>
    <row r="223" spans="3:10" ht="66" outlineLevel="1" x14ac:dyDescent="0.25">
      <c r="C223" s="530" t="s">
        <v>559</v>
      </c>
      <c r="D223" s="523" t="s">
        <v>560</v>
      </c>
      <c r="E223" s="145"/>
      <c r="F223" s="145"/>
      <c r="G223" s="802">
        <v>3180699</v>
      </c>
      <c r="H223" s="38">
        <f t="shared" si="3"/>
        <v>3180699</v>
      </c>
      <c r="I223" s="522" t="s">
        <v>1559</v>
      </c>
      <c r="J223" s="522"/>
    </row>
    <row r="224" spans="3:10" ht="66" outlineLevel="1" x14ac:dyDescent="0.25">
      <c r="C224" s="530" t="s">
        <v>561</v>
      </c>
      <c r="D224" s="523" t="s">
        <v>562</v>
      </c>
      <c r="E224" s="145"/>
      <c r="F224" s="145"/>
      <c r="G224" s="802">
        <v>2763089</v>
      </c>
      <c r="H224" s="38">
        <f t="shared" si="3"/>
        <v>2763089</v>
      </c>
      <c r="I224" s="522" t="s">
        <v>1559</v>
      </c>
      <c r="J224" s="522"/>
    </row>
    <row r="225" spans="3:10" ht="66" outlineLevel="1" x14ac:dyDescent="0.25">
      <c r="C225" s="530" t="s">
        <v>563</v>
      </c>
      <c r="D225" s="523" t="s">
        <v>564</v>
      </c>
      <c r="E225" s="145"/>
      <c r="F225" s="145"/>
      <c r="G225" s="802">
        <v>3463898</v>
      </c>
      <c r="H225" s="38">
        <f t="shared" si="3"/>
        <v>3463898</v>
      </c>
      <c r="I225" s="522" t="s">
        <v>1559</v>
      </c>
      <c r="J225" s="522"/>
    </row>
    <row r="226" spans="3:10" ht="66" outlineLevel="1" x14ac:dyDescent="0.25">
      <c r="C226" s="530" t="s">
        <v>565</v>
      </c>
      <c r="D226" s="523" t="s">
        <v>566</v>
      </c>
      <c r="E226" s="145"/>
      <c r="F226" s="145"/>
      <c r="G226" s="802">
        <v>2054569</v>
      </c>
      <c r="H226" s="38">
        <f t="shared" si="3"/>
        <v>2054569</v>
      </c>
      <c r="I226" s="522" t="s">
        <v>1559</v>
      </c>
      <c r="J226" s="522"/>
    </row>
    <row r="227" spans="3:10" ht="66" outlineLevel="1" x14ac:dyDescent="0.25">
      <c r="C227" s="530" t="s">
        <v>567</v>
      </c>
      <c r="D227" s="523" t="s">
        <v>568</v>
      </c>
      <c r="E227" s="145"/>
      <c r="F227" s="145"/>
      <c r="G227" s="802">
        <v>3610489</v>
      </c>
      <c r="H227" s="38">
        <f t="shared" si="3"/>
        <v>3610489</v>
      </c>
      <c r="I227" s="522" t="s">
        <v>1559</v>
      </c>
      <c r="J227" s="522"/>
    </row>
    <row r="228" spans="3:10" ht="66" outlineLevel="1" x14ac:dyDescent="0.25">
      <c r="C228" s="530" t="s">
        <v>569</v>
      </c>
      <c r="D228" s="523" t="s">
        <v>570</v>
      </c>
      <c r="E228" s="145"/>
      <c r="F228" s="145"/>
      <c r="G228" s="802">
        <v>3324175</v>
      </c>
      <c r="H228" s="38">
        <f t="shared" si="3"/>
        <v>3324175</v>
      </c>
      <c r="I228" s="522" t="s">
        <v>1559</v>
      </c>
      <c r="J228" s="522"/>
    </row>
    <row r="229" spans="3:10" ht="66" outlineLevel="1" x14ac:dyDescent="0.25">
      <c r="C229" s="530" t="s">
        <v>571</v>
      </c>
      <c r="D229" s="523" t="s">
        <v>572</v>
      </c>
      <c r="E229" s="145"/>
      <c r="F229" s="145"/>
      <c r="G229" s="802">
        <v>6121494</v>
      </c>
      <c r="H229" s="38">
        <f t="shared" si="3"/>
        <v>6121494</v>
      </c>
      <c r="I229" s="522" t="s">
        <v>1559</v>
      </c>
      <c r="J229" s="522"/>
    </row>
    <row r="230" spans="3:10" ht="66" outlineLevel="1" x14ac:dyDescent="0.25">
      <c r="C230" s="530" t="s">
        <v>573</v>
      </c>
      <c r="D230" s="523" t="s">
        <v>574</v>
      </c>
      <c r="E230" s="145"/>
      <c r="F230" s="145"/>
      <c r="G230" s="802">
        <v>2452531</v>
      </c>
      <c r="H230" s="38">
        <f t="shared" si="3"/>
        <v>2452531</v>
      </c>
      <c r="I230" s="522" t="s">
        <v>1559</v>
      </c>
      <c r="J230" s="522"/>
    </row>
    <row r="231" spans="3:10" ht="66" outlineLevel="1" x14ac:dyDescent="0.25">
      <c r="C231" s="530" t="s">
        <v>575</v>
      </c>
      <c r="D231" s="523" t="s">
        <v>576</v>
      </c>
      <c r="E231" s="145"/>
      <c r="F231" s="145"/>
      <c r="G231" s="802">
        <v>6254738</v>
      </c>
      <c r="H231" s="38">
        <f t="shared" si="3"/>
        <v>6254738</v>
      </c>
      <c r="I231" s="522" t="s">
        <v>1559</v>
      </c>
      <c r="J231" s="522"/>
    </row>
    <row r="232" spans="3:10" ht="66" outlineLevel="1" x14ac:dyDescent="0.25">
      <c r="C232" s="530" t="s">
        <v>577</v>
      </c>
      <c r="D232" s="523" t="s">
        <v>578</v>
      </c>
      <c r="E232" s="145"/>
      <c r="F232" s="145"/>
      <c r="G232" s="802">
        <v>2217022</v>
      </c>
      <c r="H232" s="38">
        <f t="shared" si="3"/>
        <v>2217022</v>
      </c>
      <c r="I232" s="522" t="s">
        <v>1559</v>
      </c>
      <c r="J232" s="522"/>
    </row>
    <row r="233" spans="3:10" ht="66" outlineLevel="1" x14ac:dyDescent="0.25">
      <c r="C233" s="530" t="s">
        <v>579</v>
      </c>
      <c r="D233" s="523" t="s">
        <v>580</v>
      </c>
      <c r="E233" s="145"/>
      <c r="F233" s="145"/>
      <c r="G233" s="802">
        <v>2566153</v>
      </c>
      <c r="H233" s="38">
        <f t="shared" si="3"/>
        <v>2566153</v>
      </c>
      <c r="I233" s="522" t="s">
        <v>1559</v>
      </c>
      <c r="J233" s="522"/>
    </row>
    <row r="234" spans="3:10" ht="66" outlineLevel="1" x14ac:dyDescent="0.25">
      <c r="C234" s="530" t="s">
        <v>581</v>
      </c>
      <c r="D234" s="523" t="s">
        <v>582</v>
      </c>
      <c r="E234" s="145"/>
      <c r="F234" s="145"/>
      <c r="G234" s="802">
        <v>2702769</v>
      </c>
      <c r="H234" s="38">
        <f t="shared" si="3"/>
        <v>2702769</v>
      </c>
      <c r="I234" s="522" t="s">
        <v>1559</v>
      </c>
      <c r="J234" s="522"/>
    </row>
    <row r="235" spans="3:10" ht="66" outlineLevel="1" x14ac:dyDescent="0.25">
      <c r="C235" s="530" t="s">
        <v>583</v>
      </c>
      <c r="D235" s="523" t="s">
        <v>584</v>
      </c>
      <c r="E235" s="145"/>
      <c r="F235" s="145"/>
      <c r="G235" s="802">
        <v>5822906</v>
      </c>
      <c r="H235" s="38">
        <f t="shared" si="3"/>
        <v>5822906</v>
      </c>
      <c r="I235" s="522" t="s">
        <v>1559</v>
      </c>
      <c r="J235" s="522"/>
    </row>
    <row r="236" spans="3:10" ht="66" outlineLevel="1" x14ac:dyDescent="0.25">
      <c r="C236" s="530" t="s">
        <v>585</v>
      </c>
      <c r="D236" s="523" t="s">
        <v>586</v>
      </c>
      <c r="E236" s="145"/>
      <c r="F236" s="145"/>
      <c r="G236" s="802">
        <v>2089300</v>
      </c>
      <c r="H236" s="38">
        <f t="shared" si="3"/>
        <v>2089300</v>
      </c>
      <c r="I236" s="522" t="s">
        <v>1559</v>
      </c>
      <c r="J236" s="522"/>
    </row>
    <row r="237" spans="3:10" ht="66" outlineLevel="1" x14ac:dyDescent="0.25">
      <c r="C237" s="530" t="s">
        <v>587</v>
      </c>
      <c r="D237" s="523" t="s">
        <v>588</v>
      </c>
      <c r="E237" s="145"/>
      <c r="F237" s="145"/>
      <c r="G237" s="802">
        <v>3605089</v>
      </c>
      <c r="H237" s="38">
        <f t="shared" si="3"/>
        <v>3605089</v>
      </c>
      <c r="I237" s="522" t="s">
        <v>1559</v>
      </c>
      <c r="J237" s="522"/>
    </row>
    <row r="238" spans="3:10" ht="66" outlineLevel="1" x14ac:dyDescent="0.25">
      <c r="C238" s="530" t="s">
        <v>589</v>
      </c>
      <c r="D238" s="523" t="s">
        <v>590</v>
      </c>
      <c r="E238" s="145"/>
      <c r="F238" s="145"/>
      <c r="G238" s="802">
        <v>2281845</v>
      </c>
      <c r="H238" s="38">
        <f t="shared" si="3"/>
        <v>2281845</v>
      </c>
      <c r="I238" s="522" t="s">
        <v>1559</v>
      </c>
      <c r="J238" s="522"/>
    </row>
    <row r="239" spans="3:10" ht="66" outlineLevel="1" x14ac:dyDescent="0.25">
      <c r="C239" s="530" t="s">
        <v>591</v>
      </c>
      <c r="D239" s="523" t="s">
        <v>592</v>
      </c>
      <c r="E239" s="145"/>
      <c r="F239" s="145"/>
      <c r="G239" s="802">
        <v>2591463</v>
      </c>
      <c r="H239" s="38">
        <f t="shared" si="3"/>
        <v>2591463</v>
      </c>
      <c r="I239" s="522" t="s">
        <v>1559</v>
      </c>
      <c r="J239" s="522"/>
    </row>
    <row r="240" spans="3:10" ht="66" outlineLevel="1" x14ac:dyDescent="0.25">
      <c r="C240" s="530" t="s">
        <v>593</v>
      </c>
      <c r="D240" s="523" t="s">
        <v>594</v>
      </c>
      <c r="E240" s="145"/>
      <c r="F240" s="145"/>
      <c r="G240" s="802">
        <v>3613613</v>
      </c>
      <c r="H240" s="38">
        <f t="shared" si="3"/>
        <v>3613613</v>
      </c>
      <c r="I240" s="522" t="s">
        <v>1559</v>
      </c>
      <c r="J240" s="522"/>
    </row>
    <row r="241" spans="3:10" ht="66" outlineLevel="1" x14ac:dyDescent="0.25">
      <c r="C241" s="530" t="s">
        <v>595</v>
      </c>
      <c r="D241" s="523" t="s">
        <v>596</v>
      </c>
      <c r="E241" s="145"/>
      <c r="F241" s="145"/>
      <c r="G241" s="802">
        <v>1801596</v>
      </c>
      <c r="H241" s="38">
        <f t="shared" si="3"/>
        <v>1801596</v>
      </c>
      <c r="I241" s="522" t="s">
        <v>1559</v>
      </c>
      <c r="J241" s="522"/>
    </row>
    <row r="242" spans="3:10" ht="66" outlineLevel="1" x14ac:dyDescent="0.25">
      <c r="C242" s="530" t="s">
        <v>597</v>
      </c>
      <c r="D242" s="523" t="s">
        <v>598</v>
      </c>
      <c r="E242" s="145"/>
      <c r="F242" s="145"/>
      <c r="G242" s="802">
        <v>2326149</v>
      </c>
      <c r="H242" s="38">
        <f t="shared" si="3"/>
        <v>2326149</v>
      </c>
      <c r="I242" s="522" t="s">
        <v>1559</v>
      </c>
      <c r="J242" s="522"/>
    </row>
    <row r="243" spans="3:10" ht="66" outlineLevel="1" x14ac:dyDescent="0.25">
      <c r="C243" s="530" t="s">
        <v>599</v>
      </c>
      <c r="D243" s="523" t="s">
        <v>600</v>
      </c>
      <c r="E243" s="145"/>
      <c r="F243" s="145"/>
      <c r="G243" s="802">
        <v>4729303</v>
      </c>
      <c r="H243" s="38">
        <f t="shared" si="3"/>
        <v>4729303</v>
      </c>
      <c r="I243" s="522" t="s">
        <v>1559</v>
      </c>
      <c r="J243" s="522"/>
    </row>
    <row r="244" spans="3:10" ht="66" outlineLevel="1" x14ac:dyDescent="0.25">
      <c r="C244" s="530" t="s">
        <v>601</v>
      </c>
      <c r="D244" s="523" t="s">
        <v>602</v>
      </c>
      <c r="E244" s="145"/>
      <c r="F244" s="145"/>
      <c r="G244" s="802">
        <v>5397968</v>
      </c>
      <c r="H244" s="38">
        <f t="shared" si="3"/>
        <v>5397968</v>
      </c>
      <c r="I244" s="522" t="s">
        <v>1559</v>
      </c>
      <c r="J244" s="522"/>
    </row>
    <row r="245" spans="3:10" ht="66" outlineLevel="1" x14ac:dyDescent="0.25">
      <c r="C245" s="530" t="s">
        <v>603</v>
      </c>
      <c r="D245" s="523" t="s">
        <v>604</v>
      </c>
      <c r="E245" s="145"/>
      <c r="F245" s="145"/>
      <c r="G245" s="802">
        <v>4434757</v>
      </c>
      <c r="H245" s="38">
        <f t="shared" si="3"/>
        <v>4434757</v>
      </c>
      <c r="I245" s="522" t="s">
        <v>1559</v>
      </c>
      <c r="J245" s="522"/>
    </row>
    <row r="246" spans="3:10" ht="66" outlineLevel="1" x14ac:dyDescent="0.25">
      <c r="C246" s="530" t="s">
        <v>605</v>
      </c>
      <c r="D246" s="523" t="s">
        <v>606</v>
      </c>
      <c r="E246" s="145"/>
      <c r="F246" s="145"/>
      <c r="G246" s="802">
        <v>4975453</v>
      </c>
      <c r="H246" s="38">
        <f t="shared" si="3"/>
        <v>4975453</v>
      </c>
      <c r="I246" s="522" t="s">
        <v>1559</v>
      </c>
      <c r="J246" s="522"/>
    </row>
    <row r="247" spans="3:10" ht="66" outlineLevel="1" x14ac:dyDescent="0.25">
      <c r="C247" s="530" t="s">
        <v>607</v>
      </c>
      <c r="D247" s="523" t="s">
        <v>608</v>
      </c>
      <c r="E247" s="145"/>
      <c r="F247" s="145"/>
      <c r="G247" s="802">
        <v>5341945</v>
      </c>
      <c r="H247" s="38">
        <f t="shared" si="3"/>
        <v>5341945</v>
      </c>
      <c r="I247" s="522" t="s">
        <v>1559</v>
      </c>
      <c r="J247" s="522"/>
    </row>
    <row r="248" spans="3:10" ht="66" outlineLevel="1" x14ac:dyDescent="0.25">
      <c r="C248" s="530" t="s">
        <v>609</v>
      </c>
      <c r="D248" s="523" t="s">
        <v>610</v>
      </c>
      <c r="E248" s="145"/>
      <c r="F248" s="145"/>
      <c r="G248" s="802">
        <v>4349862</v>
      </c>
      <c r="H248" s="38">
        <f t="shared" si="3"/>
        <v>4349862</v>
      </c>
      <c r="I248" s="522" t="s">
        <v>1559</v>
      </c>
      <c r="J248" s="522"/>
    </row>
    <row r="249" spans="3:10" ht="66" outlineLevel="1" x14ac:dyDescent="0.25">
      <c r="C249" s="530" t="s">
        <v>611</v>
      </c>
      <c r="D249" s="523" t="s">
        <v>612</v>
      </c>
      <c r="E249" s="145"/>
      <c r="F249" s="145"/>
      <c r="G249" s="802">
        <v>6340273</v>
      </c>
      <c r="H249" s="38">
        <f t="shared" si="3"/>
        <v>6340273</v>
      </c>
      <c r="I249" s="522" t="s">
        <v>1559</v>
      </c>
      <c r="J249" s="522"/>
    </row>
    <row r="250" spans="3:10" ht="66" outlineLevel="1" x14ac:dyDescent="0.25">
      <c r="C250" s="530" t="s">
        <v>1560</v>
      </c>
      <c r="D250" s="523" t="s">
        <v>614</v>
      </c>
      <c r="E250" s="145"/>
      <c r="F250" s="145"/>
      <c r="G250" s="802">
        <v>3770383</v>
      </c>
      <c r="H250" s="38">
        <f t="shared" si="3"/>
        <v>3770383</v>
      </c>
      <c r="I250" s="522" t="s">
        <v>1559</v>
      </c>
      <c r="J250" s="522"/>
    </row>
    <row r="251" spans="3:10" ht="66" outlineLevel="1" x14ac:dyDescent="0.25">
      <c r="C251" s="530" t="s">
        <v>1561</v>
      </c>
      <c r="D251" s="523" t="s">
        <v>1562</v>
      </c>
      <c r="E251" s="145"/>
      <c r="F251" s="145"/>
      <c r="G251" s="802">
        <v>2271632</v>
      </c>
      <c r="H251" s="38">
        <f t="shared" si="3"/>
        <v>2271632</v>
      </c>
      <c r="I251" s="522" t="s">
        <v>1559</v>
      </c>
      <c r="J251" s="522"/>
    </row>
    <row r="252" spans="3:10" ht="66" outlineLevel="1" x14ac:dyDescent="0.25">
      <c r="C252" s="530" t="s">
        <v>613</v>
      </c>
      <c r="D252" s="523" t="s">
        <v>1563</v>
      </c>
      <c r="E252" s="145"/>
      <c r="F252" s="145"/>
      <c r="G252" s="802">
        <v>5107463</v>
      </c>
      <c r="H252" s="38">
        <f t="shared" si="3"/>
        <v>5107463</v>
      </c>
      <c r="I252" s="522" t="s">
        <v>1559</v>
      </c>
      <c r="J252" s="522"/>
    </row>
    <row r="253" spans="3:10" ht="66" outlineLevel="1" x14ac:dyDescent="0.25">
      <c r="C253" s="530" t="s">
        <v>1564</v>
      </c>
      <c r="D253" s="523" t="s">
        <v>1565</v>
      </c>
      <c r="E253" s="145"/>
      <c r="F253" s="145"/>
      <c r="G253" s="802">
        <v>2755365</v>
      </c>
      <c r="H253" s="38">
        <f t="shared" si="3"/>
        <v>2755365</v>
      </c>
      <c r="I253" s="522" t="s">
        <v>1559</v>
      </c>
      <c r="J253" s="522"/>
    </row>
    <row r="254" spans="3:10" ht="66" outlineLevel="1" x14ac:dyDescent="0.25">
      <c r="C254" s="530" t="s">
        <v>1566</v>
      </c>
      <c r="D254" s="523" t="s">
        <v>1567</v>
      </c>
      <c r="E254" s="145"/>
      <c r="F254" s="145"/>
      <c r="G254" s="802">
        <v>3598578</v>
      </c>
      <c r="H254" s="38">
        <f t="shared" si="3"/>
        <v>3598578</v>
      </c>
      <c r="I254" s="522" t="s">
        <v>1559</v>
      </c>
      <c r="J254" s="522"/>
    </row>
    <row r="255" spans="3:10" ht="66" outlineLevel="1" x14ac:dyDescent="0.25">
      <c r="C255" s="530" t="s">
        <v>1568</v>
      </c>
      <c r="D255" s="523" t="s">
        <v>1569</v>
      </c>
      <c r="E255" s="145"/>
      <c r="F255" s="145"/>
      <c r="G255" s="802">
        <v>4175189</v>
      </c>
      <c r="H255" s="38">
        <f t="shared" si="3"/>
        <v>4175189</v>
      </c>
      <c r="I255" s="522" t="s">
        <v>1559</v>
      </c>
      <c r="J255" s="522"/>
    </row>
    <row r="256" spans="3:10" ht="66" outlineLevel="1" x14ac:dyDescent="0.25">
      <c r="C256" s="530" t="s">
        <v>1570</v>
      </c>
      <c r="D256" s="523" t="s">
        <v>1571</v>
      </c>
      <c r="E256" s="145"/>
      <c r="F256" s="145"/>
      <c r="G256" s="802">
        <v>2797950</v>
      </c>
      <c r="H256" s="38">
        <f t="shared" si="3"/>
        <v>2797950</v>
      </c>
      <c r="I256" s="522" t="s">
        <v>1559</v>
      </c>
      <c r="J256" s="522"/>
    </row>
    <row r="257" spans="1:10" ht="66" outlineLevel="1" x14ac:dyDescent="0.25">
      <c r="C257" s="530" t="s">
        <v>1572</v>
      </c>
      <c r="D257" s="523" t="s">
        <v>1573</v>
      </c>
      <c r="E257" s="145"/>
      <c r="F257" s="145"/>
      <c r="G257" s="802">
        <v>2868635</v>
      </c>
      <c r="H257" s="38">
        <f t="shared" si="3"/>
        <v>2868635</v>
      </c>
      <c r="I257" s="522" t="s">
        <v>1559</v>
      </c>
      <c r="J257" s="522"/>
    </row>
    <row r="258" spans="1:10" ht="66" outlineLevel="1" x14ac:dyDescent="0.25">
      <c r="C258" s="530" t="s">
        <v>1574</v>
      </c>
      <c r="D258" s="523" t="s">
        <v>1575</v>
      </c>
      <c r="E258" s="145"/>
      <c r="F258" s="145"/>
      <c r="G258" s="802">
        <v>2848637</v>
      </c>
      <c r="H258" s="38">
        <f t="shared" si="3"/>
        <v>2848637</v>
      </c>
      <c r="I258" s="522" t="s">
        <v>1559</v>
      </c>
      <c r="J258" s="522"/>
    </row>
    <row r="259" spans="1:10" ht="66" outlineLevel="1" x14ac:dyDescent="0.25">
      <c r="C259" s="530" t="s">
        <v>1576</v>
      </c>
      <c r="D259" s="523" t="s">
        <v>1577</v>
      </c>
      <c r="E259" s="145"/>
      <c r="F259" s="145"/>
      <c r="G259" s="802">
        <v>2644946</v>
      </c>
      <c r="H259" s="38">
        <f t="shared" si="3"/>
        <v>2644946</v>
      </c>
      <c r="I259" s="522" t="s">
        <v>1559</v>
      </c>
      <c r="J259" s="522"/>
    </row>
    <row r="260" spans="1:10" ht="26.4" hidden="1" x14ac:dyDescent="0.25">
      <c r="A260" s="494">
        <v>6</v>
      </c>
      <c r="B260" s="494" t="s">
        <v>438</v>
      </c>
      <c r="C260" s="509" t="s">
        <v>615</v>
      </c>
      <c r="D260" s="531" t="s">
        <v>616</v>
      </c>
      <c r="E260" s="155"/>
      <c r="F260" s="155"/>
      <c r="G260" s="57">
        <v>0</v>
      </c>
      <c r="H260" s="38">
        <f t="shared" si="3"/>
        <v>0</v>
      </c>
      <c r="I260" s="522"/>
      <c r="J260" s="522"/>
    </row>
    <row r="261" spans="1:10" ht="13.8" hidden="1" x14ac:dyDescent="0.25">
      <c r="A261" s="494">
        <v>6</v>
      </c>
      <c r="B261" s="494" t="s">
        <v>438</v>
      </c>
      <c r="C261" s="509" t="s">
        <v>618</v>
      </c>
      <c r="D261" s="521" t="s">
        <v>619</v>
      </c>
      <c r="E261" s="145"/>
      <c r="F261" s="145"/>
      <c r="G261" s="57">
        <v>0</v>
      </c>
      <c r="H261" s="38">
        <f t="shared" si="3"/>
        <v>0</v>
      </c>
      <c r="I261" s="522"/>
      <c r="J261" s="522"/>
    </row>
    <row r="262" spans="1:10" ht="13.8" hidden="1" x14ac:dyDescent="0.25">
      <c r="A262" s="494">
        <v>6</v>
      </c>
      <c r="B262" s="494" t="s">
        <v>438</v>
      </c>
      <c r="C262" s="509" t="s">
        <v>620</v>
      </c>
      <c r="D262" s="521" t="s">
        <v>621</v>
      </c>
      <c r="E262" s="145"/>
      <c r="F262" s="145"/>
      <c r="G262" s="57">
        <v>0</v>
      </c>
      <c r="H262" s="38">
        <f t="shared" si="3"/>
        <v>0</v>
      </c>
      <c r="I262" s="522"/>
      <c r="J262" s="522"/>
    </row>
    <row r="263" spans="1:10" ht="13.8" hidden="1" x14ac:dyDescent="0.25">
      <c r="A263" s="494">
        <v>6</v>
      </c>
      <c r="B263" s="494" t="s">
        <v>438</v>
      </c>
      <c r="C263" s="509" t="s">
        <v>622</v>
      </c>
      <c r="D263" s="521" t="s">
        <v>623</v>
      </c>
      <c r="E263" s="145"/>
      <c r="F263" s="145"/>
      <c r="G263" s="57">
        <v>0</v>
      </c>
      <c r="H263" s="38">
        <f t="shared" si="3"/>
        <v>0</v>
      </c>
      <c r="I263" s="522"/>
      <c r="J263" s="522"/>
    </row>
    <row r="264" spans="1:10" ht="13.8" hidden="1" x14ac:dyDescent="0.25">
      <c r="A264" s="494">
        <v>6</v>
      </c>
      <c r="B264" s="494" t="s">
        <v>438</v>
      </c>
      <c r="C264" s="509" t="s">
        <v>624</v>
      </c>
      <c r="D264" s="521" t="s">
        <v>625</v>
      </c>
      <c r="E264" s="145"/>
      <c r="F264" s="145"/>
      <c r="G264" s="57">
        <v>0</v>
      </c>
      <c r="H264" s="38">
        <f t="shared" si="3"/>
        <v>0</v>
      </c>
      <c r="I264" s="522"/>
      <c r="J264" s="522"/>
    </row>
    <row r="265" spans="1:10" ht="13.8" hidden="1" x14ac:dyDescent="0.25">
      <c r="A265" s="494">
        <v>6</v>
      </c>
      <c r="B265" s="494" t="s">
        <v>626</v>
      </c>
      <c r="C265" s="509" t="s">
        <v>627</v>
      </c>
      <c r="D265" s="521" t="s">
        <v>628</v>
      </c>
      <c r="E265" s="145"/>
      <c r="F265" s="145"/>
      <c r="G265" s="57">
        <v>0</v>
      </c>
      <c r="H265" s="38">
        <f t="shared" si="3"/>
        <v>0</v>
      </c>
      <c r="I265" s="522"/>
      <c r="J265" s="522"/>
    </row>
    <row r="266" spans="1:10" ht="13.8" hidden="1" x14ac:dyDescent="0.25">
      <c r="A266" s="494">
        <v>6</v>
      </c>
      <c r="B266" s="494" t="s">
        <v>626</v>
      </c>
      <c r="C266" s="509" t="s">
        <v>629</v>
      </c>
      <c r="D266" s="521" t="s">
        <v>630</v>
      </c>
      <c r="E266" s="145"/>
      <c r="F266" s="145"/>
      <c r="G266" s="48">
        <v>0</v>
      </c>
      <c r="H266" s="38">
        <f t="shared" si="3"/>
        <v>0</v>
      </c>
      <c r="I266" s="332"/>
      <c r="J266" s="332"/>
    </row>
    <row r="267" spans="1:10" ht="13.8" hidden="1" x14ac:dyDescent="0.25">
      <c r="A267" s="494">
        <v>6</v>
      </c>
      <c r="B267" s="494" t="s">
        <v>626</v>
      </c>
      <c r="C267" s="509" t="s">
        <v>632</v>
      </c>
      <c r="D267" s="521" t="s">
        <v>633</v>
      </c>
      <c r="E267" s="145"/>
      <c r="F267" s="145"/>
      <c r="G267" s="48">
        <v>0</v>
      </c>
      <c r="H267" s="38">
        <f t="shared" si="3"/>
        <v>0</v>
      </c>
      <c r="I267" s="522"/>
      <c r="J267" s="522"/>
    </row>
    <row r="268" spans="1:10" ht="13.8" hidden="1" x14ac:dyDescent="0.25">
      <c r="A268" s="494">
        <v>6</v>
      </c>
      <c r="B268" s="494" t="s">
        <v>626</v>
      </c>
      <c r="C268" s="509" t="s">
        <v>634</v>
      </c>
      <c r="D268" s="523" t="s">
        <v>635</v>
      </c>
      <c r="E268" s="145"/>
      <c r="F268" s="145"/>
      <c r="G268" s="48">
        <v>0</v>
      </c>
      <c r="H268" s="38">
        <f t="shared" si="3"/>
        <v>0</v>
      </c>
      <c r="I268" s="522"/>
      <c r="J268" s="522"/>
    </row>
    <row r="269" spans="1:10" ht="13.8" hidden="1" x14ac:dyDescent="0.25">
      <c r="A269" s="494">
        <v>6</v>
      </c>
      <c r="B269" s="494" t="s">
        <v>637</v>
      </c>
      <c r="C269" s="509" t="s">
        <v>638</v>
      </c>
      <c r="D269" s="521" t="s">
        <v>639</v>
      </c>
      <c r="E269" s="145"/>
      <c r="F269" s="145"/>
      <c r="G269" s="48">
        <v>0</v>
      </c>
      <c r="H269" s="38">
        <f t="shared" si="3"/>
        <v>0</v>
      </c>
      <c r="I269" s="522"/>
      <c r="J269" s="522"/>
    </row>
    <row r="270" spans="1:10" ht="13.8" hidden="1" x14ac:dyDescent="0.25">
      <c r="A270" s="494">
        <v>6</v>
      </c>
      <c r="B270" s="494" t="s">
        <v>637</v>
      </c>
      <c r="C270" s="509"/>
      <c r="D270" s="521" t="s">
        <v>640</v>
      </c>
      <c r="E270" s="145"/>
      <c r="F270" s="145"/>
      <c r="G270" s="48">
        <v>0</v>
      </c>
      <c r="H270" s="38">
        <f t="shared" si="3"/>
        <v>0</v>
      </c>
      <c r="I270" s="522"/>
      <c r="J270" s="522"/>
    </row>
    <row r="271" spans="1:10" ht="13.8" hidden="1" x14ac:dyDescent="0.25">
      <c r="A271" s="494">
        <v>6</v>
      </c>
      <c r="B271" s="494" t="s">
        <v>637</v>
      </c>
      <c r="C271" s="509" t="s">
        <v>641</v>
      </c>
      <c r="D271" s="521" t="s">
        <v>642</v>
      </c>
      <c r="E271" s="145"/>
      <c r="F271" s="145"/>
      <c r="G271" s="48">
        <v>0</v>
      </c>
      <c r="H271" s="38">
        <f t="shared" si="3"/>
        <v>0</v>
      </c>
      <c r="I271" s="522"/>
      <c r="J271" s="522"/>
    </row>
    <row r="272" spans="1:10" ht="13.8" hidden="1" x14ac:dyDescent="0.25">
      <c r="A272" s="494">
        <v>6</v>
      </c>
      <c r="B272" s="494" t="s">
        <v>637</v>
      </c>
      <c r="C272" s="509" t="s">
        <v>643</v>
      </c>
      <c r="D272" s="521" t="s">
        <v>644</v>
      </c>
      <c r="E272" s="145"/>
      <c r="F272" s="145"/>
      <c r="G272" s="48">
        <v>0</v>
      </c>
      <c r="H272" s="38">
        <f t="shared" si="3"/>
        <v>0</v>
      </c>
      <c r="I272" s="522"/>
      <c r="J272" s="522"/>
    </row>
    <row r="273" spans="1:10" ht="13.8" hidden="1" x14ac:dyDescent="0.25">
      <c r="A273" s="494">
        <v>6</v>
      </c>
      <c r="B273" s="494" t="s">
        <v>637</v>
      </c>
      <c r="C273" s="509" t="s">
        <v>645</v>
      </c>
      <c r="D273" s="521" t="s">
        <v>646</v>
      </c>
      <c r="E273" s="145"/>
      <c r="F273" s="145"/>
      <c r="G273" s="48">
        <v>0</v>
      </c>
      <c r="H273" s="38">
        <f t="shared" ref="H273:H322" si="4">+E273+F273+G273</f>
        <v>0</v>
      </c>
      <c r="I273" s="522"/>
      <c r="J273" s="522"/>
    </row>
    <row r="274" spans="1:10" ht="34.5" customHeight="1" thickBot="1" x14ac:dyDescent="0.3">
      <c r="A274" s="494">
        <v>6</v>
      </c>
      <c r="B274" s="494" t="s">
        <v>637</v>
      </c>
      <c r="C274" s="509" t="s">
        <v>647</v>
      </c>
      <c r="D274" s="521" t="s">
        <v>648</v>
      </c>
      <c r="E274" s="145"/>
      <c r="F274" s="145"/>
      <c r="G274" s="48">
        <v>4000000</v>
      </c>
      <c r="H274" s="38">
        <f t="shared" si="4"/>
        <v>4000000</v>
      </c>
      <c r="I274" s="144" t="s">
        <v>914</v>
      </c>
      <c r="J274" s="144"/>
    </row>
    <row r="275" spans="1:10" ht="14.4" hidden="1" thickBot="1" x14ac:dyDescent="0.3">
      <c r="A275" s="494">
        <v>6</v>
      </c>
      <c r="B275" s="494" t="s">
        <v>650</v>
      </c>
      <c r="C275" s="528" t="s">
        <v>651</v>
      </c>
      <c r="D275" s="534" t="s">
        <v>652</v>
      </c>
      <c r="E275" s="527"/>
      <c r="F275" s="527"/>
      <c r="G275" s="57"/>
      <c r="H275" s="38"/>
      <c r="I275" s="522"/>
      <c r="J275" s="522"/>
    </row>
    <row r="276" spans="1:10" ht="14.4" hidden="1" outlineLevel="1" thickBot="1" x14ac:dyDescent="0.3">
      <c r="C276" s="530" t="s">
        <v>653</v>
      </c>
      <c r="D276" s="521" t="s">
        <v>654</v>
      </c>
      <c r="E276" s="527"/>
      <c r="F276" s="527"/>
      <c r="G276" s="57">
        <v>0</v>
      </c>
      <c r="H276" s="38">
        <f t="shared" si="4"/>
        <v>0</v>
      </c>
      <c r="I276" s="522"/>
      <c r="J276" s="522"/>
    </row>
    <row r="277" spans="1:10" ht="14.4" hidden="1" outlineLevel="1" thickBot="1" x14ac:dyDescent="0.3">
      <c r="C277" s="530" t="s">
        <v>655</v>
      </c>
      <c r="D277" s="521" t="s">
        <v>656</v>
      </c>
      <c r="E277" s="527"/>
      <c r="F277" s="527"/>
      <c r="G277" s="57">
        <v>0</v>
      </c>
      <c r="H277" s="38">
        <f t="shared" si="4"/>
        <v>0</v>
      </c>
      <c r="I277" s="522"/>
      <c r="J277" s="522"/>
    </row>
    <row r="278" spans="1:10" ht="14.4" hidden="1" outlineLevel="1" thickBot="1" x14ac:dyDescent="0.3">
      <c r="C278" s="530" t="s">
        <v>657</v>
      </c>
      <c r="D278" s="521" t="s">
        <v>658</v>
      </c>
      <c r="E278" s="527"/>
      <c r="F278" s="527"/>
      <c r="G278" s="57">
        <v>0</v>
      </c>
      <c r="H278" s="38">
        <f t="shared" si="4"/>
        <v>0</v>
      </c>
      <c r="I278" s="522"/>
      <c r="J278" s="522"/>
    </row>
    <row r="279" spans="1:10" ht="14.4" hidden="1" collapsed="1" thickBot="1" x14ac:dyDescent="0.3">
      <c r="A279" s="494">
        <v>6</v>
      </c>
      <c r="B279" s="494" t="s">
        <v>650</v>
      </c>
      <c r="C279" s="528" t="s">
        <v>659</v>
      </c>
      <c r="D279" s="534" t="s">
        <v>660</v>
      </c>
      <c r="E279" s="527"/>
      <c r="F279" s="527"/>
      <c r="G279" s="57"/>
      <c r="H279" s="38"/>
      <c r="I279" s="522"/>
      <c r="J279" s="522"/>
    </row>
    <row r="280" spans="1:10" ht="14.4" hidden="1" outlineLevel="1" thickBot="1" x14ac:dyDescent="0.3">
      <c r="C280" s="530" t="s">
        <v>661</v>
      </c>
      <c r="D280" s="521" t="s">
        <v>662</v>
      </c>
      <c r="E280" s="527"/>
      <c r="F280" s="527"/>
      <c r="G280" s="57">
        <v>0</v>
      </c>
      <c r="H280" s="38">
        <f t="shared" si="4"/>
        <v>0</v>
      </c>
      <c r="I280" s="522"/>
      <c r="J280" s="522"/>
    </row>
    <row r="281" spans="1:10" ht="14.4" hidden="1" outlineLevel="1" thickBot="1" x14ac:dyDescent="0.3">
      <c r="C281" s="530" t="s">
        <v>663</v>
      </c>
      <c r="D281" s="521" t="s">
        <v>664</v>
      </c>
      <c r="E281" s="527"/>
      <c r="F281" s="527"/>
      <c r="G281" s="57">
        <v>0</v>
      </c>
      <c r="H281" s="38">
        <f t="shared" si="4"/>
        <v>0</v>
      </c>
      <c r="I281" s="522"/>
      <c r="J281" s="522"/>
    </row>
    <row r="282" spans="1:10" ht="14.4" hidden="1" outlineLevel="1" thickBot="1" x14ac:dyDescent="0.3">
      <c r="C282" s="530" t="s">
        <v>665</v>
      </c>
      <c r="D282" s="521" t="s">
        <v>666</v>
      </c>
      <c r="E282" s="527"/>
      <c r="F282" s="527"/>
      <c r="G282" s="57">
        <v>0</v>
      </c>
      <c r="H282" s="38">
        <f t="shared" si="4"/>
        <v>0</v>
      </c>
      <c r="I282" s="522"/>
      <c r="J282" s="522"/>
    </row>
    <row r="283" spans="1:10" ht="14.4" hidden="1" outlineLevel="1" thickBot="1" x14ac:dyDescent="0.3">
      <c r="C283" s="530" t="s">
        <v>668</v>
      </c>
      <c r="D283" s="521" t="s">
        <v>666</v>
      </c>
      <c r="E283" s="527"/>
      <c r="F283" s="527"/>
      <c r="G283" s="57">
        <v>0</v>
      </c>
      <c r="H283" s="38">
        <f t="shared" si="4"/>
        <v>0</v>
      </c>
      <c r="I283" s="522"/>
      <c r="J283" s="522"/>
    </row>
    <row r="284" spans="1:10" ht="14.4" hidden="1" outlineLevel="1" thickBot="1" x14ac:dyDescent="0.3">
      <c r="C284" s="530" t="s">
        <v>670</v>
      </c>
      <c r="D284" s="521" t="s">
        <v>671</v>
      </c>
      <c r="E284" s="527"/>
      <c r="F284" s="527"/>
      <c r="G284" s="57">
        <v>0</v>
      </c>
      <c r="H284" s="38">
        <f t="shared" si="4"/>
        <v>0</v>
      </c>
      <c r="I284" s="522"/>
      <c r="J284" s="522"/>
    </row>
    <row r="285" spans="1:10" ht="14.4" hidden="1" outlineLevel="1" thickBot="1" x14ac:dyDescent="0.3">
      <c r="A285" s="494">
        <v>6</v>
      </c>
      <c r="B285" s="494" t="s">
        <v>650</v>
      </c>
      <c r="C285" s="530" t="s">
        <v>673</v>
      </c>
      <c r="D285" s="521" t="s">
        <v>674</v>
      </c>
      <c r="E285" s="527"/>
      <c r="F285" s="527"/>
      <c r="G285" s="57">
        <v>0</v>
      </c>
      <c r="H285" s="38">
        <f t="shared" si="4"/>
        <v>0</v>
      </c>
      <c r="I285" s="522"/>
      <c r="J285" s="522"/>
    </row>
    <row r="286" spans="1:10" ht="15" hidden="1" outlineLevel="1" thickBot="1" x14ac:dyDescent="0.3">
      <c r="A286" s="494">
        <v>6</v>
      </c>
      <c r="B286" s="494" t="s">
        <v>650</v>
      </c>
      <c r="C286" s="530" t="s">
        <v>675</v>
      </c>
      <c r="D286" s="521" t="s">
        <v>676</v>
      </c>
      <c r="E286" s="155"/>
      <c r="F286" s="155"/>
      <c r="G286" s="57">
        <v>0</v>
      </c>
      <c r="H286" s="38">
        <f t="shared" si="4"/>
        <v>0</v>
      </c>
      <c r="I286" s="522"/>
      <c r="J286" s="522"/>
    </row>
    <row r="287" spans="1:10" ht="14.4" hidden="1" collapsed="1" thickBot="1" x14ac:dyDescent="0.3">
      <c r="A287" s="494">
        <v>6</v>
      </c>
      <c r="B287" s="494" t="s">
        <v>650</v>
      </c>
      <c r="C287" s="509" t="s">
        <v>677</v>
      </c>
      <c r="D287" s="521" t="s">
        <v>678</v>
      </c>
      <c r="E287" s="527"/>
      <c r="F287" s="527"/>
      <c r="G287" s="57">
        <v>0</v>
      </c>
      <c r="H287" s="38">
        <f t="shared" si="4"/>
        <v>0</v>
      </c>
      <c r="I287" s="522"/>
      <c r="J287" s="522"/>
    </row>
    <row r="288" spans="1:10" ht="14.4" hidden="1" thickBot="1" x14ac:dyDescent="0.3">
      <c r="A288" s="494">
        <v>6</v>
      </c>
      <c r="B288" s="494" t="s">
        <v>650</v>
      </c>
      <c r="C288" s="528" t="s">
        <v>679</v>
      </c>
      <c r="D288" s="534" t="s">
        <v>680</v>
      </c>
      <c r="E288" s="527"/>
      <c r="F288" s="527"/>
      <c r="G288" s="57"/>
      <c r="H288" s="38"/>
      <c r="I288" s="522"/>
      <c r="J288" s="522"/>
    </row>
    <row r="289" spans="1:10" ht="14.4" hidden="1" outlineLevel="1" thickBot="1" x14ac:dyDescent="0.3">
      <c r="C289" s="530" t="s">
        <v>681</v>
      </c>
      <c r="D289" s="521" t="s">
        <v>682</v>
      </c>
      <c r="E289" s="527"/>
      <c r="F289" s="527"/>
      <c r="G289" s="57">
        <v>0</v>
      </c>
      <c r="H289" s="38">
        <f t="shared" si="4"/>
        <v>0</v>
      </c>
      <c r="I289" s="522"/>
      <c r="J289" s="522"/>
    </row>
    <row r="290" spans="1:10" ht="14.4" hidden="1" outlineLevel="1" thickBot="1" x14ac:dyDescent="0.3">
      <c r="C290" s="530" t="s">
        <v>683</v>
      </c>
      <c r="D290" s="521" t="s">
        <v>684</v>
      </c>
      <c r="E290" s="527"/>
      <c r="F290" s="527"/>
      <c r="G290" s="57">
        <v>0</v>
      </c>
      <c r="H290" s="38">
        <f t="shared" si="4"/>
        <v>0</v>
      </c>
      <c r="I290" s="522"/>
      <c r="J290" s="522"/>
    </row>
    <row r="291" spans="1:10" ht="14.4" hidden="1" outlineLevel="1" thickBot="1" x14ac:dyDescent="0.3">
      <c r="C291" s="530" t="s">
        <v>685</v>
      </c>
      <c r="D291" s="521" t="s">
        <v>686</v>
      </c>
      <c r="E291" s="527"/>
      <c r="F291" s="527"/>
      <c r="G291" s="57">
        <v>0</v>
      </c>
      <c r="H291" s="38">
        <f t="shared" si="4"/>
        <v>0</v>
      </c>
      <c r="I291" s="522"/>
      <c r="J291" s="522"/>
    </row>
    <row r="292" spans="1:10" ht="14.4" hidden="1" collapsed="1" thickBot="1" x14ac:dyDescent="0.3">
      <c r="A292" s="494">
        <v>6</v>
      </c>
      <c r="B292" s="494" t="s">
        <v>687</v>
      </c>
      <c r="C292" s="509" t="s">
        <v>688</v>
      </c>
      <c r="D292" s="521" t="s">
        <v>689</v>
      </c>
      <c r="E292" s="527"/>
      <c r="F292" s="527"/>
      <c r="G292" s="57">
        <v>0</v>
      </c>
      <c r="H292" s="38">
        <f t="shared" si="4"/>
        <v>0</v>
      </c>
      <c r="I292" s="522"/>
      <c r="J292" s="522"/>
    </row>
    <row r="293" spans="1:10" ht="14.4" hidden="1" thickBot="1" x14ac:dyDescent="0.3">
      <c r="A293" s="494">
        <v>6</v>
      </c>
      <c r="B293" s="494" t="s">
        <v>690</v>
      </c>
      <c r="C293" s="509" t="s">
        <v>691</v>
      </c>
      <c r="D293" s="521" t="s">
        <v>692</v>
      </c>
      <c r="E293" s="145"/>
      <c r="F293" s="145"/>
      <c r="G293" s="48">
        <v>0</v>
      </c>
      <c r="H293" s="38">
        <f t="shared" si="4"/>
        <v>0</v>
      </c>
      <c r="I293" s="522"/>
      <c r="J293" s="522"/>
    </row>
    <row r="294" spans="1:10" ht="14.4" hidden="1" thickBot="1" x14ac:dyDescent="0.3">
      <c r="A294" s="494">
        <v>6</v>
      </c>
      <c r="B294" s="494" t="s">
        <v>690</v>
      </c>
      <c r="C294" s="509" t="s">
        <v>691</v>
      </c>
      <c r="D294" s="521" t="s">
        <v>692</v>
      </c>
      <c r="E294" s="145"/>
      <c r="F294" s="145"/>
      <c r="G294" s="48">
        <v>0</v>
      </c>
      <c r="H294" s="38">
        <f t="shared" si="4"/>
        <v>0</v>
      </c>
      <c r="I294" s="522"/>
      <c r="J294" s="522"/>
    </row>
    <row r="295" spans="1:10" ht="14.4" hidden="1" thickBot="1" x14ac:dyDescent="0.3">
      <c r="A295" s="494">
        <v>6</v>
      </c>
      <c r="B295" s="494" t="s">
        <v>690</v>
      </c>
      <c r="C295" s="509" t="s">
        <v>695</v>
      </c>
      <c r="D295" s="521" t="s">
        <v>696</v>
      </c>
      <c r="E295" s="527"/>
      <c r="F295" s="527"/>
      <c r="G295" s="57">
        <v>0</v>
      </c>
      <c r="H295" s="38">
        <f t="shared" si="4"/>
        <v>0</v>
      </c>
      <c r="I295" s="522"/>
      <c r="J295" s="522"/>
    </row>
    <row r="296" spans="1:10" ht="14.4" hidden="1" thickBot="1" x14ac:dyDescent="0.3">
      <c r="A296" s="494">
        <v>6</v>
      </c>
      <c r="B296" s="494" t="s">
        <v>697</v>
      </c>
      <c r="C296" s="509" t="s">
        <v>698</v>
      </c>
      <c r="D296" s="536" t="s">
        <v>699</v>
      </c>
      <c r="E296" s="527"/>
      <c r="F296" s="527"/>
      <c r="G296" s="48">
        <v>0</v>
      </c>
      <c r="H296" s="38">
        <f t="shared" si="4"/>
        <v>0</v>
      </c>
      <c r="I296" s="522"/>
      <c r="J296" s="522"/>
    </row>
    <row r="297" spans="1:10" ht="14.4" hidden="1" thickBot="1" x14ac:dyDescent="0.3">
      <c r="A297" s="494">
        <v>6</v>
      </c>
      <c r="B297" s="494" t="s">
        <v>697</v>
      </c>
      <c r="C297" s="509" t="s">
        <v>700</v>
      </c>
      <c r="D297" s="508" t="s">
        <v>701</v>
      </c>
      <c r="E297" s="527"/>
      <c r="F297" s="527"/>
      <c r="G297" s="57">
        <v>0</v>
      </c>
      <c r="H297" s="38">
        <f t="shared" si="4"/>
        <v>0</v>
      </c>
      <c r="I297" s="522"/>
      <c r="J297" s="522"/>
    </row>
    <row r="298" spans="1:10" ht="14.4" hidden="1" thickBot="1" x14ac:dyDescent="0.3">
      <c r="A298" s="494">
        <v>6</v>
      </c>
      <c r="B298" s="494" t="s">
        <v>697</v>
      </c>
      <c r="C298" s="509" t="s">
        <v>703</v>
      </c>
      <c r="D298" s="508" t="s">
        <v>701</v>
      </c>
      <c r="E298" s="527"/>
      <c r="F298" s="527"/>
      <c r="G298" s="57">
        <v>0</v>
      </c>
      <c r="H298" s="38">
        <f t="shared" si="4"/>
        <v>0</v>
      </c>
      <c r="I298" s="39"/>
      <c r="J298" s="39"/>
    </row>
    <row r="299" spans="1:10" ht="14.4" hidden="1" thickBot="1" x14ac:dyDescent="0.3">
      <c r="A299" s="494">
        <v>6</v>
      </c>
      <c r="B299" s="494" t="s">
        <v>697</v>
      </c>
      <c r="C299" s="509" t="s">
        <v>704</v>
      </c>
      <c r="D299" s="508" t="s">
        <v>701</v>
      </c>
      <c r="E299" s="527"/>
      <c r="F299" s="527"/>
      <c r="G299" s="57">
        <v>0</v>
      </c>
      <c r="H299" s="38">
        <f t="shared" si="4"/>
        <v>0</v>
      </c>
      <c r="I299" s="39"/>
      <c r="J299" s="39"/>
    </row>
    <row r="300" spans="1:10" ht="14.4" hidden="1" thickBot="1" x14ac:dyDescent="0.3">
      <c r="A300" s="494">
        <v>6</v>
      </c>
      <c r="B300" s="494" t="s">
        <v>697</v>
      </c>
      <c r="C300" s="509" t="s">
        <v>706</v>
      </c>
      <c r="D300" s="508" t="s">
        <v>701</v>
      </c>
      <c r="E300" s="527"/>
      <c r="F300" s="527"/>
      <c r="G300" s="57">
        <v>0</v>
      </c>
      <c r="H300" s="38">
        <f t="shared" si="4"/>
        <v>0</v>
      </c>
      <c r="I300" s="39"/>
      <c r="J300" s="39"/>
    </row>
    <row r="301" spans="1:10" ht="14.4" hidden="1" thickBot="1" x14ac:dyDescent="0.3">
      <c r="A301" s="494">
        <v>6</v>
      </c>
      <c r="B301" s="494" t="s">
        <v>697</v>
      </c>
      <c r="C301" s="509" t="s">
        <v>707</v>
      </c>
      <c r="D301" s="508" t="s">
        <v>701</v>
      </c>
      <c r="E301" s="527"/>
      <c r="F301" s="527"/>
      <c r="G301" s="57">
        <v>0</v>
      </c>
      <c r="H301" s="38">
        <f t="shared" si="4"/>
        <v>0</v>
      </c>
      <c r="I301" s="39"/>
      <c r="J301" s="39"/>
    </row>
    <row r="302" spans="1:10" ht="14.4" hidden="1" thickBot="1" x14ac:dyDescent="0.3">
      <c r="A302" s="494">
        <v>7</v>
      </c>
      <c r="B302" s="494" t="s">
        <v>708</v>
      </c>
      <c r="C302" s="537" t="s">
        <v>709</v>
      </c>
      <c r="D302" s="508" t="s">
        <v>710</v>
      </c>
      <c r="E302" s="527"/>
      <c r="F302" s="527"/>
      <c r="G302" s="57">
        <v>0</v>
      </c>
      <c r="H302" s="38">
        <f t="shared" si="4"/>
        <v>0</v>
      </c>
      <c r="I302" s="39"/>
      <c r="J302" s="39"/>
    </row>
    <row r="303" spans="1:10" ht="14.4" hidden="1" thickBot="1" x14ac:dyDescent="0.3">
      <c r="A303" s="494">
        <v>7</v>
      </c>
      <c r="B303" s="494" t="s">
        <v>708</v>
      </c>
      <c r="C303" s="537" t="s">
        <v>711</v>
      </c>
      <c r="D303" s="508" t="s">
        <v>712</v>
      </c>
      <c r="E303" s="142"/>
      <c r="F303" s="142"/>
      <c r="G303" s="48">
        <v>0</v>
      </c>
      <c r="H303" s="38">
        <f t="shared" si="4"/>
        <v>0</v>
      </c>
      <c r="I303" s="39"/>
      <c r="J303" s="39"/>
    </row>
    <row r="304" spans="1:10" ht="14.4" hidden="1" thickBot="1" x14ac:dyDescent="0.3">
      <c r="A304" s="494">
        <v>7</v>
      </c>
      <c r="B304" s="494" t="s">
        <v>708</v>
      </c>
      <c r="C304" s="537" t="s">
        <v>713</v>
      </c>
      <c r="D304" s="508" t="s">
        <v>714</v>
      </c>
      <c r="E304" s="142"/>
      <c r="F304" s="142"/>
      <c r="G304" s="48">
        <v>0</v>
      </c>
      <c r="H304" s="38">
        <f t="shared" si="4"/>
        <v>0</v>
      </c>
      <c r="I304" s="39"/>
      <c r="J304" s="39"/>
    </row>
    <row r="305" spans="1:10" ht="14.4" hidden="1" thickBot="1" x14ac:dyDescent="0.3">
      <c r="A305" s="494">
        <v>7</v>
      </c>
      <c r="B305" s="494" t="s">
        <v>715</v>
      </c>
      <c r="C305" s="537" t="s">
        <v>716</v>
      </c>
      <c r="D305" s="508" t="s">
        <v>717</v>
      </c>
      <c r="E305" s="516"/>
      <c r="F305" s="516"/>
      <c r="G305" s="48">
        <v>0</v>
      </c>
      <c r="H305" s="38">
        <f t="shared" si="4"/>
        <v>0</v>
      </c>
      <c r="I305" s="39"/>
      <c r="J305" s="39"/>
    </row>
    <row r="306" spans="1:10" ht="14.4" hidden="1" thickBot="1" x14ac:dyDescent="0.3">
      <c r="A306" s="494">
        <v>7</v>
      </c>
      <c r="B306" s="494" t="s">
        <v>718</v>
      </c>
      <c r="C306" s="537" t="s">
        <v>719</v>
      </c>
      <c r="D306" s="508" t="s">
        <v>720</v>
      </c>
      <c r="E306" s="516"/>
      <c r="F306" s="516"/>
      <c r="G306" s="48">
        <v>0</v>
      </c>
      <c r="H306" s="38">
        <f t="shared" si="4"/>
        <v>0</v>
      </c>
      <c r="I306" s="39"/>
      <c r="J306" s="39"/>
    </row>
    <row r="307" spans="1:10" ht="14.4" hidden="1" thickBot="1" x14ac:dyDescent="0.3">
      <c r="A307" s="494">
        <v>7</v>
      </c>
      <c r="B307" s="494" t="s">
        <v>718</v>
      </c>
      <c r="C307" s="537" t="s">
        <v>721</v>
      </c>
      <c r="D307" s="508" t="s">
        <v>722</v>
      </c>
      <c r="E307" s="516"/>
      <c r="F307" s="516"/>
      <c r="G307" s="48">
        <v>0</v>
      </c>
      <c r="H307" s="38">
        <f t="shared" si="4"/>
        <v>0</v>
      </c>
      <c r="I307" s="39"/>
      <c r="J307" s="39"/>
    </row>
    <row r="308" spans="1:10" ht="14.4" hidden="1" thickBot="1" x14ac:dyDescent="0.3">
      <c r="A308" s="494">
        <v>8</v>
      </c>
      <c r="B308" s="494" t="s">
        <v>723</v>
      </c>
      <c r="C308" s="537" t="s">
        <v>724</v>
      </c>
      <c r="D308" s="508" t="s">
        <v>725</v>
      </c>
      <c r="E308" s="516"/>
      <c r="F308" s="516"/>
      <c r="G308" s="48">
        <v>0</v>
      </c>
      <c r="H308" s="38">
        <f t="shared" si="4"/>
        <v>0</v>
      </c>
      <c r="I308" s="39"/>
      <c r="J308" s="39"/>
    </row>
    <row r="309" spans="1:10" ht="14.4" hidden="1" thickBot="1" x14ac:dyDescent="0.3">
      <c r="A309" s="494">
        <v>8</v>
      </c>
      <c r="B309" s="494" t="s">
        <v>723</v>
      </c>
      <c r="C309" s="537" t="s">
        <v>726</v>
      </c>
      <c r="D309" s="508" t="s">
        <v>727</v>
      </c>
      <c r="E309" s="516"/>
      <c r="F309" s="516"/>
      <c r="G309" s="48">
        <v>0</v>
      </c>
      <c r="H309" s="38">
        <f t="shared" si="4"/>
        <v>0</v>
      </c>
      <c r="I309" s="39"/>
      <c r="J309" s="39"/>
    </row>
    <row r="310" spans="1:10" ht="14.4" hidden="1" thickBot="1" x14ac:dyDescent="0.3">
      <c r="A310" s="494">
        <v>8</v>
      </c>
      <c r="B310" s="494" t="s">
        <v>723</v>
      </c>
      <c r="C310" s="537" t="s">
        <v>728</v>
      </c>
      <c r="D310" s="508" t="s">
        <v>729</v>
      </c>
      <c r="E310" s="516"/>
      <c r="F310" s="516"/>
      <c r="G310" s="48">
        <v>0</v>
      </c>
      <c r="H310" s="38">
        <f t="shared" si="4"/>
        <v>0</v>
      </c>
      <c r="I310" s="39"/>
      <c r="J310" s="39"/>
    </row>
    <row r="311" spans="1:10" ht="14.4" hidden="1" thickBot="1" x14ac:dyDescent="0.3">
      <c r="A311" s="494">
        <v>8</v>
      </c>
      <c r="B311" s="494" t="s">
        <v>723</v>
      </c>
      <c r="C311" s="537" t="s">
        <v>730</v>
      </c>
      <c r="D311" s="508" t="s">
        <v>731</v>
      </c>
      <c r="E311" s="516"/>
      <c r="F311" s="516"/>
      <c r="G311" s="48">
        <v>0</v>
      </c>
      <c r="H311" s="38">
        <f t="shared" si="4"/>
        <v>0</v>
      </c>
      <c r="I311" s="39"/>
      <c r="J311" s="39"/>
    </row>
    <row r="312" spans="1:10" ht="14.4" hidden="1" thickBot="1" x14ac:dyDescent="0.3">
      <c r="A312" s="494">
        <v>8</v>
      </c>
      <c r="B312" s="494" t="s">
        <v>732</v>
      </c>
      <c r="C312" s="537" t="s">
        <v>733</v>
      </c>
      <c r="D312" s="508" t="s">
        <v>734</v>
      </c>
      <c r="E312" s="516"/>
      <c r="F312" s="516"/>
      <c r="G312" s="48">
        <v>0</v>
      </c>
      <c r="H312" s="38">
        <f t="shared" si="4"/>
        <v>0</v>
      </c>
      <c r="I312" s="39"/>
      <c r="J312" s="39"/>
    </row>
    <row r="313" spans="1:10" ht="14.4" hidden="1" thickBot="1" x14ac:dyDescent="0.3">
      <c r="A313" s="494">
        <v>8</v>
      </c>
      <c r="B313" s="494" t="s">
        <v>732</v>
      </c>
      <c r="C313" s="537" t="s">
        <v>735</v>
      </c>
      <c r="D313" s="508" t="s">
        <v>736</v>
      </c>
      <c r="E313" s="516"/>
      <c r="F313" s="516"/>
      <c r="G313" s="48">
        <v>0</v>
      </c>
      <c r="H313" s="38">
        <f t="shared" si="4"/>
        <v>0</v>
      </c>
      <c r="I313" s="39"/>
      <c r="J313" s="39"/>
    </row>
    <row r="314" spans="1:10" ht="14.4" hidden="1" thickBot="1" x14ac:dyDescent="0.3">
      <c r="A314" s="494">
        <v>8</v>
      </c>
      <c r="B314" s="494" t="s">
        <v>732</v>
      </c>
      <c r="C314" s="537" t="s">
        <v>737</v>
      </c>
      <c r="D314" s="508" t="s">
        <v>738</v>
      </c>
      <c r="E314" s="516"/>
      <c r="F314" s="516"/>
      <c r="G314" s="48">
        <v>0</v>
      </c>
      <c r="H314" s="38">
        <f t="shared" si="4"/>
        <v>0</v>
      </c>
      <c r="I314" s="39"/>
      <c r="J314" s="39"/>
    </row>
    <row r="315" spans="1:10" ht="14.4" hidden="1" thickBot="1" x14ac:dyDescent="0.3">
      <c r="A315" s="494">
        <v>8</v>
      </c>
      <c r="B315" s="494" t="s">
        <v>732</v>
      </c>
      <c r="C315" s="537" t="s">
        <v>739</v>
      </c>
      <c r="D315" s="508" t="s">
        <v>740</v>
      </c>
      <c r="E315" s="516"/>
      <c r="F315" s="516"/>
      <c r="G315" s="48">
        <v>0</v>
      </c>
      <c r="H315" s="38">
        <f t="shared" si="4"/>
        <v>0</v>
      </c>
      <c r="I315" s="39"/>
      <c r="J315" s="39"/>
    </row>
    <row r="316" spans="1:10" ht="14.4" hidden="1" thickBot="1" x14ac:dyDescent="0.3">
      <c r="A316" s="494">
        <v>8</v>
      </c>
      <c r="B316" s="494" t="s">
        <v>732</v>
      </c>
      <c r="C316" s="537" t="s">
        <v>741</v>
      </c>
      <c r="D316" s="508" t="s">
        <v>742</v>
      </c>
      <c r="E316" s="516"/>
      <c r="F316" s="516"/>
      <c r="G316" s="48">
        <v>0</v>
      </c>
      <c r="H316" s="38">
        <f t="shared" si="4"/>
        <v>0</v>
      </c>
      <c r="I316" s="39"/>
      <c r="J316" s="39"/>
    </row>
    <row r="317" spans="1:10" ht="14.4" hidden="1" thickBot="1" x14ac:dyDescent="0.3">
      <c r="A317" s="494">
        <v>8</v>
      </c>
      <c r="B317" s="494" t="s">
        <v>732</v>
      </c>
      <c r="C317" s="537" t="s">
        <v>743</v>
      </c>
      <c r="D317" s="508" t="s">
        <v>744</v>
      </c>
      <c r="E317" s="516"/>
      <c r="F317" s="516"/>
      <c r="G317" s="48">
        <v>0</v>
      </c>
      <c r="H317" s="38">
        <f t="shared" si="4"/>
        <v>0</v>
      </c>
      <c r="I317" s="39"/>
      <c r="J317" s="39"/>
    </row>
    <row r="318" spans="1:10" ht="14.4" hidden="1" thickBot="1" x14ac:dyDescent="0.3">
      <c r="A318" s="494">
        <v>8</v>
      </c>
      <c r="B318" s="494" t="s">
        <v>732</v>
      </c>
      <c r="C318" s="537" t="s">
        <v>745</v>
      </c>
      <c r="D318" s="508" t="s">
        <v>746</v>
      </c>
      <c r="E318" s="516"/>
      <c r="F318" s="516"/>
      <c r="G318" s="48">
        <v>0</v>
      </c>
      <c r="H318" s="38">
        <f t="shared" si="4"/>
        <v>0</v>
      </c>
      <c r="I318" s="39"/>
      <c r="J318" s="39"/>
    </row>
    <row r="319" spans="1:10" ht="14.4" hidden="1" thickBot="1" x14ac:dyDescent="0.3">
      <c r="A319" s="494">
        <v>8</v>
      </c>
      <c r="B319" s="494" t="s">
        <v>732</v>
      </c>
      <c r="C319" s="537" t="s">
        <v>747</v>
      </c>
      <c r="D319" s="508" t="s">
        <v>748</v>
      </c>
      <c r="E319" s="516"/>
      <c r="F319" s="516"/>
      <c r="G319" s="48">
        <v>0</v>
      </c>
      <c r="H319" s="38">
        <f t="shared" si="4"/>
        <v>0</v>
      </c>
      <c r="I319" s="39"/>
      <c r="J319" s="39"/>
    </row>
    <row r="320" spans="1:10" ht="14.4" hidden="1" thickBot="1" x14ac:dyDescent="0.3">
      <c r="A320" s="494">
        <v>9</v>
      </c>
      <c r="B320" s="494" t="s">
        <v>749</v>
      </c>
      <c r="C320" s="537" t="s">
        <v>750</v>
      </c>
      <c r="D320" s="508" t="s">
        <v>751</v>
      </c>
      <c r="E320" s="516"/>
      <c r="F320" s="516"/>
      <c r="G320" s="48">
        <v>0</v>
      </c>
      <c r="H320" s="38">
        <f t="shared" si="4"/>
        <v>0</v>
      </c>
      <c r="I320" s="39"/>
      <c r="J320" s="39"/>
    </row>
    <row r="321" spans="1:12" ht="14.4" hidden="1" thickBot="1" x14ac:dyDescent="0.3">
      <c r="A321" s="494">
        <v>9</v>
      </c>
      <c r="B321" s="494" t="s">
        <v>752</v>
      </c>
      <c r="C321" s="537" t="s">
        <v>753</v>
      </c>
      <c r="D321" s="508" t="s">
        <v>754</v>
      </c>
      <c r="E321" s="516"/>
      <c r="F321" s="516"/>
      <c r="G321" s="48">
        <v>0</v>
      </c>
      <c r="H321" s="38">
        <f t="shared" si="4"/>
        <v>0</v>
      </c>
      <c r="I321" s="39"/>
      <c r="J321" s="39"/>
    </row>
    <row r="322" spans="1:12" ht="13.95" hidden="1" customHeight="1" thickBot="1" x14ac:dyDescent="0.3">
      <c r="A322" s="494">
        <v>9</v>
      </c>
      <c r="B322" s="494" t="s">
        <v>752</v>
      </c>
      <c r="C322" s="538" t="s">
        <v>755</v>
      </c>
      <c r="D322" s="539" t="s">
        <v>756</v>
      </c>
      <c r="E322" s="540"/>
      <c r="F322" s="540"/>
      <c r="G322" s="78">
        <v>0</v>
      </c>
      <c r="H322" s="79">
        <f t="shared" si="4"/>
        <v>0</v>
      </c>
      <c r="I322" s="541"/>
      <c r="J322" s="541"/>
    </row>
    <row r="323" spans="1:12" s="550" customFormat="1" ht="18" customHeight="1" thickBot="1" x14ac:dyDescent="0.3">
      <c r="A323" s="545"/>
      <c r="B323" s="545"/>
      <c r="C323" s="842" t="s">
        <v>15</v>
      </c>
      <c r="D323" s="843"/>
      <c r="E323" s="546">
        <f t="shared" ref="E323" si="5">+SUM(E6:E322)</f>
        <v>0</v>
      </c>
      <c r="F323" s="546">
        <f t="shared" ref="F323:G323" si="6">+SUM(F6:F322)</f>
        <v>0</v>
      </c>
      <c r="G323" s="84">
        <f t="shared" si="6"/>
        <v>1477114682</v>
      </c>
      <c r="H323" s="85">
        <f>+SUM(H6:H322)</f>
        <v>1477114682</v>
      </c>
      <c r="I323" s="547"/>
      <c r="J323" s="547"/>
    </row>
    <row r="324" spans="1:12" ht="13.2" x14ac:dyDescent="0.25">
      <c r="E324" s="552"/>
      <c r="F324" s="552"/>
      <c r="G324" s="91"/>
      <c r="H324" s="92"/>
    </row>
    <row r="325" spans="1:12" ht="13.8" thickBot="1" x14ac:dyDescent="0.3">
      <c r="D325" s="555"/>
      <c r="E325" s="552"/>
      <c r="F325" s="552"/>
      <c r="G325" s="91"/>
      <c r="H325" s="92"/>
    </row>
    <row r="326" spans="1:12" ht="28.2" thickBot="1" x14ac:dyDescent="0.3">
      <c r="D326" s="557" t="s">
        <v>757</v>
      </c>
      <c r="E326" s="16" t="s">
        <v>758</v>
      </c>
      <c r="F326" s="558" t="s">
        <v>759</v>
      </c>
      <c r="G326" s="97" t="s">
        <v>760</v>
      </c>
      <c r="H326" s="97" t="str">
        <f>+F5</f>
        <v>LEY DE SALVAMENTO</v>
      </c>
      <c r="I326" s="21" t="s">
        <v>14</v>
      </c>
      <c r="J326" s="98" t="s">
        <v>15</v>
      </c>
      <c r="K326" s="803"/>
    </row>
    <row r="327" spans="1:12" ht="15.6" x14ac:dyDescent="0.25">
      <c r="D327" s="560" t="s">
        <v>761</v>
      </c>
      <c r="E327" s="561" t="s">
        <v>762</v>
      </c>
      <c r="F327" s="130" t="s">
        <v>763</v>
      </c>
      <c r="G327" s="101">
        <f>SUM(E6:E20)</f>
        <v>0</v>
      </c>
      <c r="H327" s="101">
        <f>SUM(F6:F20)</f>
        <v>0</v>
      </c>
      <c r="I327" s="414">
        <f>SUM(G6:G20)</f>
        <v>811931883</v>
      </c>
      <c r="J327" s="29">
        <f t="shared" ref="J327:J335" si="7">+SUM(G327:I327)</f>
        <v>811931883</v>
      </c>
      <c r="K327" s="804"/>
      <c r="L327" s="559"/>
    </row>
    <row r="328" spans="1:12" ht="15.6" x14ac:dyDescent="0.25">
      <c r="D328" s="564" t="s">
        <v>764</v>
      </c>
      <c r="E328" s="565" t="s">
        <v>762</v>
      </c>
      <c r="F328" s="134" t="s">
        <v>763</v>
      </c>
      <c r="G328" s="107">
        <f>SUM(E21:E72)</f>
        <v>0</v>
      </c>
      <c r="H328" s="107">
        <f t="shared" ref="H328:I328" si="8">SUM(F21:F72)</f>
        <v>0</v>
      </c>
      <c r="I328" s="417">
        <f t="shared" si="8"/>
        <v>312356008</v>
      </c>
      <c r="J328" s="38">
        <f t="shared" si="7"/>
        <v>312356008</v>
      </c>
      <c r="K328" s="803"/>
    </row>
    <row r="329" spans="1:12" ht="15.6" x14ac:dyDescent="0.25">
      <c r="D329" s="564" t="s">
        <v>765</v>
      </c>
      <c r="E329" s="565" t="s">
        <v>762</v>
      </c>
      <c r="F329" s="134" t="s">
        <v>763</v>
      </c>
      <c r="G329" s="107">
        <f>SUM(E73:E102)</f>
        <v>0</v>
      </c>
      <c r="H329" s="107">
        <f t="shared" ref="H329:I329" si="9">SUM(F73:F102)</f>
        <v>0</v>
      </c>
      <c r="I329" s="417">
        <f t="shared" si="9"/>
        <v>3633731</v>
      </c>
      <c r="J329" s="38">
        <f t="shared" si="7"/>
        <v>3633731</v>
      </c>
      <c r="K329" s="803"/>
    </row>
    <row r="330" spans="1:12" ht="15.6" x14ac:dyDescent="0.25">
      <c r="D330" s="564" t="s">
        <v>766</v>
      </c>
      <c r="E330" s="565" t="s">
        <v>762</v>
      </c>
      <c r="F330" s="134" t="s">
        <v>763</v>
      </c>
      <c r="G330" s="107">
        <f>SUM(E103:E121)</f>
        <v>0</v>
      </c>
      <c r="H330" s="107">
        <f t="shared" ref="H330:I330" si="10">SUM(F103:F121)</f>
        <v>0</v>
      </c>
      <c r="I330" s="417">
        <f t="shared" si="10"/>
        <v>0</v>
      </c>
      <c r="J330" s="38">
        <f t="shared" si="7"/>
        <v>0</v>
      </c>
      <c r="K330" s="803"/>
    </row>
    <row r="331" spans="1:12" ht="15.6" x14ac:dyDescent="0.25">
      <c r="D331" s="564" t="s">
        <v>767</v>
      </c>
      <c r="E331" s="565" t="s">
        <v>762</v>
      </c>
      <c r="F331" s="134" t="s">
        <v>763</v>
      </c>
      <c r="G331" s="107">
        <f>SUM(E122:E139)</f>
        <v>0</v>
      </c>
      <c r="H331" s="107">
        <f t="shared" ref="H331:I331" si="11">SUM(F122:F139)</f>
        <v>0</v>
      </c>
      <c r="I331" s="417">
        <f t="shared" si="11"/>
        <v>0</v>
      </c>
      <c r="J331" s="38">
        <f t="shared" si="7"/>
        <v>0</v>
      </c>
      <c r="K331" s="803"/>
    </row>
    <row r="332" spans="1:12" ht="15.6" x14ac:dyDescent="0.25">
      <c r="D332" s="564" t="s">
        <v>768</v>
      </c>
      <c r="E332" s="565" t="s">
        <v>769</v>
      </c>
      <c r="F332" s="134" t="s">
        <v>770</v>
      </c>
      <c r="G332" s="107">
        <f>SUM(E140:E162)</f>
        <v>0</v>
      </c>
      <c r="H332" s="107">
        <f t="shared" ref="H332:I332" si="12">SUM(F140:F162)</f>
        <v>0</v>
      </c>
      <c r="I332" s="417">
        <f t="shared" si="12"/>
        <v>1500000</v>
      </c>
      <c r="J332" s="38">
        <f t="shared" si="7"/>
        <v>1500000</v>
      </c>
      <c r="K332" s="803"/>
    </row>
    <row r="333" spans="1:12" ht="15.6" x14ac:dyDescent="0.25">
      <c r="D333" s="564" t="s">
        <v>771</v>
      </c>
      <c r="E333" s="565" t="s">
        <v>762</v>
      </c>
      <c r="F333" s="134" t="s">
        <v>763</v>
      </c>
      <c r="G333" s="107">
        <f>SUM(E163:E301)</f>
        <v>0</v>
      </c>
      <c r="H333" s="107">
        <f t="shared" ref="H333:I333" si="13">SUM(F163:F301)</f>
        <v>0</v>
      </c>
      <c r="I333" s="417">
        <f t="shared" si="13"/>
        <v>347693060</v>
      </c>
      <c r="J333" s="38">
        <f t="shared" si="7"/>
        <v>347693060</v>
      </c>
      <c r="K333" s="803"/>
    </row>
    <row r="334" spans="1:12" ht="16.2" thickBot="1" x14ac:dyDescent="0.3">
      <c r="D334" s="566" t="s">
        <v>772</v>
      </c>
      <c r="E334" s="567" t="s">
        <v>769</v>
      </c>
      <c r="F334" s="568" t="s">
        <v>770</v>
      </c>
      <c r="G334" s="111">
        <f>SUM(E302:E307)</f>
        <v>0</v>
      </c>
      <c r="H334" s="111">
        <f t="shared" ref="H334:I334" si="14">SUM(F302:F307)</f>
        <v>0</v>
      </c>
      <c r="I334" s="420">
        <f t="shared" si="14"/>
        <v>0</v>
      </c>
      <c r="J334" s="79">
        <f t="shared" si="7"/>
        <v>0</v>
      </c>
      <c r="K334" s="803"/>
    </row>
    <row r="335" spans="1:12" s="550" customFormat="1" ht="19.95" customHeight="1" thickBot="1" x14ac:dyDescent="0.3">
      <c r="A335" s="545"/>
      <c r="B335" s="545"/>
      <c r="C335" s="569"/>
      <c r="D335" s="844" t="s">
        <v>773</v>
      </c>
      <c r="E335" s="845"/>
      <c r="F335" s="845"/>
      <c r="G335" s="83">
        <f>SUM(G327:G334)</f>
        <v>0</v>
      </c>
      <c r="H335" s="83">
        <f t="shared" ref="H335:I335" si="15">SUM(H327:H334)</f>
        <v>0</v>
      </c>
      <c r="I335" s="84">
        <f t="shared" si="15"/>
        <v>1477114682</v>
      </c>
      <c r="J335" s="85">
        <f t="shared" si="7"/>
        <v>1477114682</v>
      </c>
      <c r="K335" s="803"/>
    </row>
    <row r="336" spans="1:12" ht="13.2" x14ac:dyDescent="0.25">
      <c r="H336" s="92"/>
    </row>
    <row r="337" spans="1:10" ht="13.2" x14ac:dyDescent="0.25">
      <c r="G337" s="91"/>
      <c r="H337" s="92"/>
    </row>
    <row r="338" spans="1:10" s="572" customFormat="1" ht="13.2" x14ac:dyDescent="0.25">
      <c r="A338" s="570"/>
      <c r="B338" s="570"/>
      <c r="C338" s="571"/>
      <c r="F338" s="572" t="s">
        <v>774</v>
      </c>
      <c r="G338" s="120">
        <f>+E323-G335</f>
        <v>0</v>
      </c>
      <c r="H338" s="120">
        <f t="shared" ref="H338:I338" si="16">+F323-H335</f>
        <v>0</v>
      </c>
      <c r="I338" s="573">
        <f t="shared" si="16"/>
        <v>0</v>
      </c>
      <c r="J338" s="573"/>
    </row>
    <row r="339" spans="1:10" ht="13.2" x14ac:dyDescent="0.25">
      <c r="G339" s="91"/>
      <c r="H339" s="92"/>
    </row>
    <row r="340" spans="1:10" ht="13.2" x14ac:dyDescent="0.25">
      <c r="G340" s="91"/>
      <c r="H340" s="92"/>
    </row>
    <row r="341" spans="1:10" ht="13.2" x14ac:dyDescent="0.25">
      <c r="G341" s="91"/>
      <c r="H341" s="92"/>
    </row>
    <row r="342" spans="1:10" ht="13.2" x14ac:dyDescent="0.25">
      <c r="G342" s="91"/>
      <c r="H342" s="92"/>
    </row>
    <row r="343" spans="1:10" ht="13.2" x14ac:dyDescent="0.25">
      <c r="G343" s="91"/>
      <c r="H343" s="92"/>
    </row>
    <row r="344" spans="1:10" ht="13.2" x14ac:dyDescent="0.25">
      <c r="G344" s="91"/>
      <c r="H344" s="92"/>
    </row>
    <row r="345" spans="1:10" ht="13.2" x14ac:dyDescent="0.25">
      <c r="G345" s="91"/>
      <c r="H345" s="92"/>
    </row>
    <row r="346" spans="1:10" ht="13.2" x14ac:dyDescent="0.25">
      <c r="G346" s="91"/>
      <c r="H346" s="92"/>
    </row>
    <row r="347" spans="1:10" ht="13.2" x14ac:dyDescent="0.25">
      <c r="G347" s="91"/>
      <c r="H347" s="92"/>
    </row>
    <row r="348" spans="1:10" ht="13.2" x14ac:dyDescent="0.25">
      <c r="G348" s="91"/>
      <c r="H348" s="92"/>
    </row>
    <row r="349" spans="1:10" ht="13.2" x14ac:dyDescent="0.25">
      <c r="G349" s="91"/>
      <c r="H349" s="92"/>
    </row>
    <row r="350" spans="1:10" ht="13.2" x14ac:dyDescent="0.25">
      <c r="G350" s="91"/>
      <c r="H350" s="92"/>
    </row>
    <row r="351" spans="1:10" ht="13.2" x14ac:dyDescent="0.25">
      <c r="G351" s="91"/>
      <c r="H351" s="92"/>
    </row>
    <row r="352" spans="1:10" ht="13.2" x14ac:dyDescent="0.25">
      <c r="G352" s="91"/>
      <c r="H352" s="92"/>
    </row>
    <row r="353" spans="7:8" ht="13.2" x14ac:dyDescent="0.25">
      <c r="G353" s="91"/>
      <c r="H353" s="92"/>
    </row>
    <row r="354" spans="7:8" ht="13.2" x14ac:dyDescent="0.25">
      <c r="G354" s="91"/>
      <c r="H354" s="92"/>
    </row>
    <row r="355" spans="7:8" ht="13.2" x14ac:dyDescent="0.25">
      <c r="G355" s="91"/>
      <c r="H355" s="92"/>
    </row>
    <row r="356" spans="7:8" ht="13.2" x14ac:dyDescent="0.25">
      <c r="G356" s="91"/>
      <c r="H356" s="92"/>
    </row>
    <row r="357" spans="7:8" ht="13.2" x14ac:dyDescent="0.25">
      <c r="G357" s="91"/>
      <c r="H357" s="92"/>
    </row>
    <row r="358" spans="7:8" ht="13.2" x14ac:dyDescent="0.25">
      <c r="G358" s="91"/>
      <c r="H358" s="92"/>
    </row>
    <row r="359" spans="7:8" ht="13.2" x14ac:dyDescent="0.25">
      <c r="G359" s="91"/>
      <c r="H359" s="92"/>
    </row>
    <row r="360" spans="7:8" ht="13.2" x14ac:dyDescent="0.25">
      <c r="G360" s="91"/>
      <c r="H360" s="92"/>
    </row>
    <row r="361" spans="7:8" ht="13.2" x14ac:dyDescent="0.25">
      <c r="G361" s="91"/>
      <c r="H361" s="92"/>
    </row>
    <row r="362" spans="7:8" ht="13.2" x14ac:dyDescent="0.25">
      <c r="G362" s="91"/>
      <c r="H362" s="92"/>
    </row>
    <row r="363" spans="7:8" ht="13.2" x14ac:dyDescent="0.25">
      <c r="G363" s="91"/>
      <c r="H363" s="92"/>
    </row>
    <row r="364" spans="7:8" ht="13.2" x14ac:dyDescent="0.25">
      <c r="G364" s="91"/>
      <c r="H364" s="92"/>
    </row>
    <row r="365" spans="7:8" ht="13.2" x14ac:dyDescent="0.25">
      <c r="G365" s="91"/>
      <c r="H365" s="92"/>
    </row>
    <row r="366" spans="7:8" ht="13.2" x14ac:dyDescent="0.25">
      <c r="G366" s="91"/>
      <c r="H366" s="92"/>
    </row>
    <row r="367" spans="7:8" ht="13.2" x14ac:dyDescent="0.25">
      <c r="G367" s="91"/>
      <c r="H367" s="92"/>
    </row>
    <row r="368" spans="7:8" ht="13.2" x14ac:dyDescent="0.25">
      <c r="G368" s="91"/>
      <c r="H368" s="92"/>
    </row>
    <row r="369" spans="7:8" ht="13.2" x14ac:dyDescent="0.25">
      <c r="G369" s="91"/>
      <c r="H369" s="92"/>
    </row>
    <row r="370" spans="7:8" ht="13.2" x14ac:dyDescent="0.25">
      <c r="G370" s="91"/>
      <c r="H370" s="92"/>
    </row>
    <row r="371" spans="7:8" ht="13.2" x14ac:dyDescent="0.25">
      <c r="G371" s="91"/>
      <c r="H371" s="92"/>
    </row>
    <row r="372" spans="7:8" ht="13.2" x14ac:dyDescent="0.25">
      <c r="G372" s="91"/>
      <c r="H372" s="92"/>
    </row>
    <row r="373" spans="7:8" ht="13.2" x14ac:dyDescent="0.25">
      <c r="G373" s="91"/>
      <c r="H373" s="92"/>
    </row>
    <row r="374" spans="7:8" ht="13.2" x14ac:dyDescent="0.25">
      <c r="G374" s="91"/>
      <c r="H374" s="92"/>
    </row>
    <row r="375" spans="7:8" ht="13.2" x14ac:dyDescent="0.25">
      <c r="G375" s="91"/>
      <c r="H375" s="92"/>
    </row>
    <row r="376" spans="7:8" ht="13.2" x14ac:dyDescent="0.25">
      <c r="G376" s="91"/>
      <c r="H376" s="92"/>
    </row>
    <row r="377" spans="7:8" ht="13.2" x14ac:dyDescent="0.25">
      <c r="G377" s="91"/>
      <c r="H377" s="92"/>
    </row>
    <row r="378" spans="7:8" ht="13.2" x14ac:dyDescent="0.25">
      <c r="G378" s="91"/>
      <c r="H378" s="92"/>
    </row>
    <row r="379" spans="7:8" ht="13.2" x14ac:dyDescent="0.25">
      <c r="G379" s="91"/>
      <c r="H379" s="92"/>
    </row>
    <row r="380" spans="7:8" ht="13.2" x14ac:dyDescent="0.25">
      <c r="G380" s="91"/>
      <c r="H380" s="92"/>
    </row>
  </sheetData>
  <protectedRanges>
    <protectedRange sqref="D2:E3" name="Rango1"/>
    <protectedRange sqref="E6:G167" name="Rango2"/>
    <protectedRange sqref="E169:G274" name="Rango3"/>
    <protectedRange sqref="E276:G278" name="Rango4"/>
    <protectedRange sqref="E280:G287" name="Rango5"/>
    <protectedRange sqref="E289:G322" name="Rango6"/>
    <protectedRange sqref="I6:J322" name="Rango7"/>
  </protectedRanges>
  <autoFilter ref="C5:H323" xr:uid="{00000000-0001-0000-0100-000000000000}">
    <filterColumn colId="5">
      <filters>
        <filter val="1 000 000,00"/>
        <filter val="1 133 731,00"/>
        <filter val="1 200 000,00"/>
        <filter val="1 348 423,00"/>
        <filter val="1 477 114 682,00"/>
        <filter val="1 500 000,00"/>
        <filter val="1 558 003,00"/>
        <filter val="1 631 812,00"/>
        <filter val="1 775 239,00"/>
        <filter val="1 801 596,00"/>
        <filter val="1 880 926,00"/>
        <filter val="11 000 000,00"/>
        <filter val="11 500 000,00"/>
        <filter val="116 735 656,00"/>
        <filter val="117 859 616,00"/>
        <filter val="16 600 000,00"/>
        <filter val="17 060 736,00"/>
        <filter val="18 696 026,00"/>
        <filter val="2 000 000,00"/>
        <filter val="2 054 569,00"/>
        <filter val="2 089 300,00"/>
        <filter val="2 146 576,00"/>
        <filter val="2 200 035,00"/>
        <filter val="2 217 022,00"/>
        <filter val="2 219 000,00"/>
        <filter val="2 219 911,00"/>
        <filter val="2 236 077,00"/>
        <filter val="2 271 632,00"/>
        <filter val="2 281 845,00"/>
        <filter val="2 326 149,00"/>
        <filter val="2 336 300,00"/>
        <filter val="2 355 051,00"/>
        <filter val="2 361 376,00"/>
        <filter val="2 421 191,00"/>
        <filter val="2 452 531,00"/>
        <filter val="2 456 814,00"/>
        <filter val="2 566 153,00"/>
        <filter val="2 591 163,00"/>
        <filter val="2 591 463,00"/>
        <filter val="2 608 263,00"/>
        <filter val="2 644 946,00"/>
        <filter val="2 646 655,00"/>
        <filter val="2 702 769,00"/>
        <filter val="2 715 736,00"/>
        <filter val="2 740 311,00"/>
        <filter val="2 755 365,00"/>
        <filter val="2 763 089,00"/>
        <filter val="2 797 950,00"/>
        <filter val="2 848 637,00"/>
        <filter val="2 868 635,00"/>
        <filter val="2 951 156,00"/>
        <filter val="2 952 506,00"/>
        <filter val="2 961 953,00"/>
        <filter val="3 000 000,00"/>
        <filter val="3 027 693,00"/>
        <filter val="3 080 031,00"/>
        <filter val="3 116 005,00"/>
        <filter val="3 136 698,00"/>
        <filter val="3 157 945,00"/>
        <filter val="3 180 699,00"/>
        <filter val="3 208 761,00"/>
        <filter val="3 255 101,00"/>
        <filter val="3 324 175,00"/>
        <filter val="3 326 602,00"/>
        <filter val="3 463 898,00"/>
        <filter val="3 475 027,00"/>
        <filter val="3 505 496,00"/>
        <filter val="3 569 992,00"/>
        <filter val="3 598 578,00"/>
        <filter val="3 605 089,00"/>
        <filter val="3 610 489,00"/>
        <filter val="3 613 613,00"/>
        <filter val="3 769 732,00"/>
        <filter val="3 770 383,00"/>
        <filter val="3 792 964,00"/>
        <filter val="33 777 486,00"/>
        <filter val="36 925 057,00"/>
        <filter val="4 000 000,00"/>
        <filter val="4 170 467,00"/>
        <filter val="4 175 189,00"/>
        <filter val="4 268 504,00"/>
        <filter val="4 349 862,00"/>
        <filter val="4 434 757,00"/>
        <filter val="4 447 835,00"/>
        <filter val="4 514 120,00"/>
        <filter val="4 545 305,00"/>
        <filter val="4 575 655,00"/>
        <filter val="4 654 479,00"/>
        <filter val="4 702 949,00"/>
        <filter val="4 729 303,00"/>
        <filter val="4 742 337,00"/>
        <filter val="4 775 430,00"/>
        <filter val="4 899 726,00"/>
        <filter val="4 975 453,00"/>
        <filter val="423 616 404,00"/>
        <filter val="5 000 000,00"/>
        <filter val="5 107 463,00"/>
        <filter val="5 161 530,00"/>
        <filter val="5 241 976,00"/>
        <filter val="5 341 945,00"/>
        <filter val="5 397 968,00"/>
        <filter val="5 627 742,00"/>
        <filter val="5 674 250,00"/>
        <filter val="5 735 309,00"/>
        <filter val="5 822 906,00"/>
        <filter val="50 047 434,00"/>
        <filter val="57 646 078,00"/>
        <filter val="57 900 000,00"/>
        <filter val="6 121 494,00"/>
        <filter val="6 141 961,00"/>
        <filter val="6 254 738,00"/>
        <filter val="6 340 273,00"/>
        <filter val="6 500 000,00"/>
        <filter val="7 000 000,00"/>
        <filter val="7 109 450,00"/>
        <filter val="7 827 266,00"/>
        <filter val="8 220 070,00"/>
        <filter val="88 159 380,00"/>
        <filter val="9 348 013,00"/>
        <filter val="9 600 000,00"/>
        <filter val="9 784 254,00"/>
      </filters>
    </filterColumn>
  </autoFilter>
  <mergeCells count="5">
    <mergeCell ref="C323:D323"/>
    <mergeCell ref="D335:F335"/>
    <mergeCell ref="D2:E2"/>
    <mergeCell ref="D3:E3"/>
    <mergeCell ref="C4:I4"/>
  </mergeCells>
  <pageMargins left="0.31496062992125984" right="0.17" top="0.28999999999999998" bottom="0.19" header="0.31496062992125984" footer="0.17"/>
  <pageSetup scale="63" fitToHeight="0" orientation="portrait" r:id="rId1"/>
  <rowBreaks count="4" manualBreakCount="4">
    <brk id="82" min="2" max="8" man="1"/>
    <brk id="172" min="2" max="8" man="1"/>
    <brk id="247" min="2" max="8" man="1"/>
    <brk id="317" min="2" max="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75C3D-BEC2-4F86-8B2A-EEC1E682158D}">
  <dimension ref="A2:N372"/>
  <sheetViews>
    <sheetView topLeftCell="C1" zoomScaleNormal="100" zoomScaleSheetLayoutView="80" workbookViewId="0">
      <pane xSplit="2" ySplit="5" topLeftCell="I315" activePane="bottomRight" state="frozen"/>
      <selection pane="topRight" activeCell="E1" sqref="E1"/>
      <selection pane="bottomLeft" activeCell="C6" sqref="C6"/>
      <selection pane="bottomRight" activeCell="P324" sqref="P324"/>
    </sheetView>
  </sheetViews>
  <sheetFormatPr baseColWidth="10" defaultColWidth="11.44140625" defaultRowHeight="15.6" outlineLevelRow="1" x14ac:dyDescent="0.25"/>
  <cols>
    <col min="1" max="1" width="10.88671875" style="178" hidden="1" customWidth="1"/>
    <col min="2" max="2" width="9.44140625" style="178" hidden="1" customWidth="1"/>
    <col min="3" max="3" width="17" style="281" customWidth="1"/>
    <col min="4" max="4" width="44.6640625" style="187" customWidth="1"/>
    <col min="5" max="5" width="24.88671875" style="311" customWidth="1"/>
    <col min="6" max="6" width="25.33203125" style="187" customWidth="1"/>
    <col min="7" max="7" width="29.6640625" style="283" customWidth="1"/>
    <col min="8" max="8" width="25" style="321" customWidth="1"/>
    <col min="9" max="9" width="67.44140625" style="284" customWidth="1"/>
    <col min="10" max="10" width="31.6640625" style="285" customWidth="1"/>
    <col min="11" max="11" width="26.5546875" style="185" hidden="1" customWidth="1"/>
    <col min="12" max="12" width="62.109375" style="186" hidden="1" customWidth="1"/>
    <col min="13" max="13" width="35.33203125" style="187" hidden="1" customWidth="1"/>
    <col min="14" max="14" width="56.33203125" style="188" hidden="1" customWidth="1"/>
    <col min="15" max="240" width="11.44140625" style="187"/>
    <col min="241" max="241" width="12.33203125" style="187" customWidth="1"/>
    <col min="242" max="242" width="43.5546875" style="187" customWidth="1"/>
    <col min="243" max="244" width="16.6640625" style="187" customWidth="1"/>
    <col min="245" max="245" width="17.5546875" style="187" customWidth="1"/>
    <col min="246" max="246" width="15.6640625" style="187" customWidth="1"/>
    <col min="247" max="247" width="17.5546875" style="187" customWidth="1"/>
    <col min="248" max="248" width="25.5546875" style="187" customWidth="1"/>
    <col min="249" max="249" width="16.88671875" style="187" customWidth="1"/>
    <col min="250" max="250" width="14.109375" style="187" customWidth="1"/>
    <col min="251" max="251" width="16.33203125" style="187" customWidth="1"/>
    <col min="252" max="252" width="15.5546875" style="187" customWidth="1"/>
    <col min="253" max="496" width="11.44140625" style="187"/>
    <col min="497" max="497" width="12.33203125" style="187" customWidth="1"/>
    <col min="498" max="498" width="43.5546875" style="187" customWidth="1"/>
    <col min="499" max="500" width="16.6640625" style="187" customWidth="1"/>
    <col min="501" max="501" width="17.5546875" style="187" customWidth="1"/>
    <col min="502" max="502" width="15.6640625" style="187" customWidth="1"/>
    <col min="503" max="503" width="17.5546875" style="187" customWidth="1"/>
    <col min="504" max="504" width="25.5546875" style="187" customWidth="1"/>
    <col min="505" max="505" width="16.88671875" style="187" customWidth="1"/>
    <col min="506" max="506" width="14.109375" style="187" customWidth="1"/>
    <col min="507" max="507" width="16.33203125" style="187" customWidth="1"/>
    <col min="508" max="508" width="15.5546875" style="187" customWidth="1"/>
    <col min="509" max="752" width="11.44140625" style="187"/>
    <col min="753" max="753" width="12.33203125" style="187" customWidth="1"/>
    <col min="754" max="754" width="43.5546875" style="187" customWidth="1"/>
    <col min="755" max="756" width="16.6640625" style="187" customWidth="1"/>
    <col min="757" max="757" width="17.5546875" style="187" customWidth="1"/>
    <col min="758" max="758" width="15.6640625" style="187" customWidth="1"/>
    <col min="759" max="759" width="17.5546875" style="187" customWidth="1"/>
    <col min="760" max="760" width="25.5546875" style="187" customWidth="1"/>
    <col min="761" max="761" width="16.88671875" style="187" customWidth="1"/>
    <col min="762" max="762" width="14.109375" style="187" customWidth="1"/>
    <col min="763" max="763" width="16.33203125" style="187" customWidth="1"/>
    <col min="764" max="764" width="15.5546875" style="187" customWidth="1"/>
    <col min="765" max="1008" width="11.44140625" style="187"/>
    <col min="1009" max="1009" width="12.33203125" style="187" customWidth="1"/>
    <col min="1010" max="1010" width="43.5546875" style="187" customWidth="1"/>
    <col min="1011" max="1012" width="16.6640625" style="187" customWidth="1"/>
    <col min="1013" max="1013" width="17.5546875" style="187" customWidth="1"/>
    <col min="1014" max="1014" width="15.6640625" style="187" customWidth="1"/>
    <col min="1015" max="1015" width="17.5546875" style="187" customWidth="1"/>
    <col min="1016" max="1016" width="25.5546875" style="187" customWidth="1"/>
    <col min="1017" max="1017" width="16.88671875" style="187" customWidth="1"/>
    <col min="1018" max="1018" width="14.109375" style="187" customWidth="1"/>
    <col min="1019" max="1019" width="16.33203125" style="187" customWidth="1"/>
    <col min="1020" max="1020" width="15.5546875" style="187" customWidth="1"/>
    <col min="1021" max="1264" width="11.44140625" style="187"/>
    <col min="1265" max="1265" width="12.33203125" style="187" customWidth="1"/>
    <col min="1266" max="1266" width="43.5546875" style="187" customWidth="1"/>
    <col min="1267" max="1268" width="16.6640625" style="187" customWidth="1"/>
    <col min="1269" max="1269" width="17.5546875" style="187" customWidth="1"/>
    <col min="1270" max="1270" width="15.6640625" style="187" customWidth="1"/>
    <col min="1271" max="1271" width="17.5546875" style="187" customWidth="1"/>
    <col min="1272" max="1272" width="25.5546875" style="187" customWidth="1"/>
    <col min="1273" max="1273" width="16.88671875" style="187" customWidth="1"/>
    <col min="1274" max="1274" width="14.109375" style="187" customWidth="1"/>
    <col min="1275" max="1275" width="16.33203125" style="187" customWidth="1"/>
    <col min="1276" max="1276" width="15.5546875" style="187" customWidth="1"/>
    <col min="1277" max="1520" width="11.44140625" style="187"/>
    <col min="1521" max="1521" width="12.33203125" style="187" customWidth="1"/>
    <col min="1522" max="1522" width="43.5546875" style="187" customWidth="1"/>
    <col min="1523" max="1524" width="16.6640625" style="187" customWidth="1"/>
    <col min="1525" max="1525" width="17.5546875" style="187" customWidth="1"/>
    <col min="1526" max="1526" width="15.6640625" style="187" customWidth="1"/>
    <col min="1527" max="1527" width="17.5546875" style="187" customWidth="1"/>
    <col min="1528" max="1528" width="25.5546875" style="187" customWidth="1"/>
    <col min="1529" max="1529" width="16.88671875" style="187" customWidth="1"/>
    <col min="1530" max="1530" width="14.109375" style="187" customWidth="1"/>
    <col min="1531" max="1531" width="16.33203125" style="187" customWidth="1"/>
    <col min="1532" max="1532" width="15.5546875" style="187" customWidth="1"/>
    <col min="1533" max="1776" width="11.44140625" style="187"/>
    <col min="1777" max="1777" width="12.33203125" style="187" customWidth="1"/>
    <col min="1778" max="1778" width="43.5546875" style="187" customWidth="1"/>
    <col min="1779" max="1780" width="16.6640625" style="187" customWidth="1"/>
    <col min="1781" max="1781" width="17.5546875" style="187" customWidth="1"/>
    <col min="1782" max="1782" width="15.6640625" style="187" customWidth="1"/>
    <col min="1783" max="1783" width="17.5546875" style="187" customWidth="1"/>
    <col min="1784" max="1784" width="25.5546875" style="187" customWidth="1"/>
    <col min="1785" max="1785" width="16.88671875" style="187" customWidth="1"/>
    <col min="1786" max="1786" width="14.109375" style="187" customWidth="1"/>
    <col min="1787" max="1787" width="16.33203125" style="187" customWidth="1"/>
    <col min="1788" max="1788" width="15.5546875" style="187" customWidth="1"/>
    <col min="1789" max="2032" width="11.44140625" style="187"/>
    <col min="2033" max="2033" width="12.33203125" style="187" customWidth="1"/>
    <col min="2034" max="2034" width="43.5546875" style="187" customWidth="1"/>
    <col min="2035" max="2036" width="16.6640625" style="187" customWidth="1"/>
    <col min="2037" max="2037" width="17.5546875" style="187" customWidth="1"/>
    <col min="2038" max="2038" width="15.6640625" style="187" customWidth="1"/>
    <col min="2039" max="2039" width="17.5546875" style="187" customWidth="1"/>
    <col min="2040" max="2040" width="25.5546875" style="187" customWidth="1"/>
    <col min="2041" max="2041" width="16.88671875" style="187" customWidth="1"/>
    <col min="2042" max="2042" width="14.109375" style="187" customWidth="1"/>
    <col min="2043" max="2043" width="16.33203125" style="187" customWidth="1"/>
    <col min="2044" max="2044" width="15.5546875" style="187" customWidth="1"/>
    <col min="2045" max="2288" width="11.44140625" style="187"/>
    <col min="2289" max="2289" width="12.33203125" style="187" customWidth="1"/>
    <col min="2290" max="2290" width="43.5546875" style="187" customWidth="1"/>
    <col min="2291" max="2292" width="16.6640625" style="187" customWidth="1"/>
    <col min="2293" max="2293" width="17.5546875" style="187" customWidth="1"/>
    <col min="2294" max="2294" width="15.6640625" style="187" customWidth="1"/>
    <col min="2295" max="2295" width="17.5546875" style="187" customWidth="1"/>
    <col min="2296" max="2296" width="25.5546875" style="187" customWidth="1"/>
    <col min="2297" max="2297" width="16.88671875" style="187" customWidth="1"/>
    <col min="2298" max="2298" width="14.109375" style="187" customWidth="1"/>
    <col min="2299" max="2299" width="16.33203125" style="187" customWidth="1"/>
    <col min="2300" max="2300" width="15.5546875" style="187" customWidth="1"/>
    <col min="2301" max="2544" width="11.44140625" style="187"/>
    <col min="2545" max="2545" width="12.33203125" style="187" customWidth="1"/>
    <col min="2546" max="2546" width="43.5546875" style="187" customWidth="1"/>
    <col min="2547" max="2548" width="16.6640625" style="187" customWidth="1"/>
    <col min="2549" max="2549" width="17.5546875" style="187" customWidth="1"/>
    <col min="2550" max="2550" width="15.6640625" style="187" customWidth="1"/>
    <col min="2551" max="2551" width="17.5546875" style="187" customWidth="1"/>
    <col min="2552" max="2552" width="25.5546875" style="187" customWidth="1"/>
    <col min="2553" max="2553" width="16.88671875" style="187" customWidth="1"/>
    <col min="2554" max="2554" width="14.109375" style="187" customWidth="1"/>
    <col min="2555" max="2555" width="16.33203125" style="187" customWidth="1"/>
    <col min="2556" max="2556" width="15.5546875" style="187" customWidth="1"/>
    <col min="2557" max="2800" width="11.44140625" style="187"/>
    <col min="2801" max="2801" width="12.33203125" style="187" customWidth="1"/>
    <col min="2802" max="2802" width="43.5546875" style="187" customWidth="1"/>
    <col min="2803" max="2804" width="16.6640625" style="187" customWidth="1"/>
    <col min="2805" max="2805" width="17.5546875" style="187" customWidth="1"/>
    <col min="2806" max="2806" width="15.6640625" style="187" customWidth="1"/>
    <col min="2807" max="2807" width="17.5546875" style="187" customWidth="1"/>
    <col min="2808" max="2808" width="25.5546875" style="187" customWidth="1"/>
    <col min="2809" max="2809" width="16.88671875" style="187" customWidth="1"/>
    <col min="2810" max="2810" width="14.109375" style="187" customWidth="1"/>
    <col min="2811" max="2811" width="16.33203125" style="187" customWidth="1"/>
    <col min="2812" max="2812" width="15.5546875" style="187" customWidth="1"/>
    <col min="2813" max="3056" width="11.44140625" style="187"/>
    <col min="3057" max="3057" width="12.33203125" style="187" customWidth="1"/>
    <col min="3058" max="3058" width="43.5546875" style="187" customWidth="1"/>
    <col min="3059" max="3060" width="16.6640625" style="187" customWidth="1"/>
    <col min="3061" max="3061" width="17.5546875" style="187" customWidth="1"/>
    <col min="3062" max="3062" width="15.6640625" style="187" customWidth="1"/>
    <col min="3063" max="3063" width="17.5546875" style="187" customWidth="1"/>
    <col min="3064" max="3064" width="25.5546875" style="187" customWidth="1"/>
    <col min="3065" max="3065" width="16.88671875" style="187" customWidth="1"/>
    <col min="3066" max="3066" width="14.109375" style="187" customWidth="1"/>
    <col min="3067" max="3067" width="16.33203125" style="187" customWidth="1"/>
    <col min="3068" max="3068" width="15.5546875" style="187" customWidth="1"/>
    <col min="3069" max="3312" width="11.44140625" style="187"/>
    <col min="3313" max="3313" width="12.33203125" style="187" customWidth="1"/>
    <col min="3314" max="3314" width="43.5546875" style="187" customWidth="1"/>
    <col min="3315" max="3316" width="16.6640625" style="187" customWidth="1"/>
    <col min="3317" max="3317" width="17.5546875" style="187" customWidth="1"/>
    <col min="3318" max="3318" width="15.6640625" style="187" customWidth="1"/>
    <col min="3319" max="3319" width="17.5546875" style="187" customWidth="1"/>
    <col min="3320" max="3320" width="25.5546875" style="187" customWidth="1"/>
    <col min="3321" max="3321" width="16.88671875" style="187" customWidth="1"/>
    <col min="3322" max="3322" width="14.109375" style="187" customWidth="1"/>
    <col min="3323" max="3323" width="16.33203125" style="187" customWidth="1"/>
    <col min="3324" max="3324" width="15.5546875" style="187" customWidth="1"/>
    <col min="3325" max="3568" width="11.44140625" style="187"/>
    <col min="3569" max="3569" width="12.33203125" style="187" customWidth="1"/>
    <col min="3570" max="3570" width="43.5546875" style="187" customWidth="1"/>
    <col min="3571" max="3572" width="16.6640625" style="187" customWidth="1"/>
    <col min="3573" max="3573" width="17.5546875" style="187" customWidth="1"/>
    <col min="3574" max="3574" width="15.6640625" style="187" customWidth="1"/>
    <col min="3575" max="3575" width="17.5546875" style="187" customWidth="1"/>
    <col min="3576" max="3576" width="25.5546875" style="187" customWidth="1"/>
    <col min="3577" max="3577" width="16.88671875" style="187" customWidth="1"/>
    <col min="3578" max="3578" width="14.109375" style="187" customWidth="1"/>
    <col min="3579" max="3579" width="16.33203125" style="187" customWidth="1"/>
    <col min="3580" max="3580" width="15.5546875" style="187" customWidth="1"/>
    <col min="3581" max="3824" width="11.44140625" style="187"/>
    <col min="3825" max="3825" width="12.33203125" style="187" customWidth="1"/>
    <col min="3826" max="3826" width="43.5546875" style="187" customWidth="1"/>
    <col min="3827" max="3828" width="16.6640625" style="187" customWidth="1"/>
    <col min="3829" max="3829" width="17.5546875" style="187" customWidth="1"/>
    <col min="3830" max="3830" width="15.6640625" style="187" customWidth="1"/>
    <col min="3831" max="3831" width="17.5546875" style="187" customWidth="1"/>
    <col min="3832" max="3832" width="25.5546875" style="187" customWidth="1"/>
    <col min="3833" max="3833" width="16.88671875" style="187" customWidth="1"/>
    <col min="3834" max="3834" width="14.109375" style="187" customWidth="1"/>
    <col min="3835" max="3835" width="16.33203125" style="187" customWidth="1"/>
    <col min="3836" max="3836" width="15.5546875" style="187" customWidth="1"/>
    <col min="3837" max="4080" width="11.44140625" style="187"/>
    <col min="4081" max="4081" width="12.33203125" style="187" customWidth="1"/>
    <col min="4082" max="4082" width="43.5546875" style="187" customWidth="1"/>
    <col min="4083" max="4084" width="16.6640625" style="187" customWidth="1"/>
    <col min="4085" max="4085" width="17.5546875" style="187" customWidth="1"/>
    <col min="4086" max="4086" width="15.6640625" style="187" customWidth="1"/>
    <col min="4087" max="4087" width="17.5546875" style="187" customWidth="1"/>
    <col min="4088" max="4088" width="25.5546875" style="187" customWidth="1"/>
    <col min="4089" max="4089" width="16.88671875" style="187" customWidth="1"/>
    <col min="4090" max="4090" width="14.109375" style="187" customWidth="1"/>
    <col min="4091" max="4091" width="16.33203125" style="187" customWidth="1"/>
    <col min="4092" max="4092" width="15.5546875" style="187" customWidth="1"/>
    <col min="4093" max="4336" width="11.44140625" style="187"/>
    <col min="4337" max="4337" width="12.33203125" style="187" customWidth="1"/>
    <col min="4338" max="4338" width="43.5546875" style="187" customWidth="1"/>
    <col min="4339" max="4340" width="16.6640625" style="187" customWidth="1"/>
    <col min="4341" max="4341" width="17.5546875" style="187" customWidth="1"/>
    <col min="4342" max="4342" width="15.6640625" style="187" customWidth="1"/>
    <col min="4343" max="4343" width="17.5546875" style="187" customWidth="1"/>
    <col min="4344" max="4344" width="25.5546875" style="187" customWidth="1"/>
    <col min="4345" max="4345" width="16.88671875" style="187" customWidth="1"/>
    <col min="4346" max="4346" width="14.109375" style="187" customWidth="1"/>
    <col min="4347" max="4347" width="16.33203125" style="187" customWidth="1"/>
    <col min="4348" max="4348" width="15.5546875" style="187" customWidth="1"/>
    <col min="4349" max="4592" width="11.44140625" style="187"/>
    <col min="4593" max="4593" width="12.33203125" style="187" customWidth="1"/>
    <col min="4594" max="4594" width="43.5546875" style="187" customWidth="1"/>
    <col min="4595" max="4596" width="16.6640625" style="187" customWidth="1"/>
    <col min="4597" max="4597" width="17.5546875" style="187" customWidth="1"/>
    <col min="4598" max="4598" width="15.6640625" style="187" customWidth="1"/>
    <col min="4599" max="4599" width="17.5546875" style="187" customWidth="1"/>
    <col min="4600" max="4600" width="25.5546875" style="187" customWidth="1"/>
    <col min="4601" max="4601" width="16.88671875" style="187" customWidth="1"/>
    <col min="4602" max="4602" width="14.109375" style="187" customWidth="1"/>
    <col min="4603" max="4603" width="16.33203125" style="187" customWidth="1"/>
    <col min="4604" max="4604" width="15.5546875" style="187" customWidth="1"/>
    <col min="4605" max="4848" width="11.44140625" style="187"/>
    <col min="4849" max="4849" width="12.33203125" style="187" customWidth="1"/>
    <col min="4850" max="4850" width="43.5546875" style="187" customWidth="1"/>
    <col min="4851" max="4852" width="16.6640625" style="187" customWidth="1"/>
    <col min="4853" max="4853" width="17.5546875" style="187" customWidth="1"/>
    <col min="4854" max="4854" width="15.6640625" style="187" customWidth="1"/>
    <col min="4855" max="4855" width="17.5546875" style="187" customWidth="1"/>
    <col min="4856" max="4856" width="25.5546875" style="187" customWidth="1"/>
    <col min="4857" max="4857" width="16.88671875" style="187" customWidth="1"/>
    <col min="4858" max="4858" width="14.109375" style="187" customWidth="1"/>
    <col min="4859" max="4859" width="16.33203125" style="187" customWidth="1"/>
    <col min="4860" max="4860" width="15.5546875" style="187" customWidth="1"/>
    <col min="4861" max="5104" width="11.44140625" style="187"/>
    <col min="5105" max="5105" width="12.33203125" style="187" customWidth="1"/>
    <col min="5106" max="5106" width="43.5546875" style="187" customWidth="1"/>
    <col min="5107" max="5108" width="16.6640625" style="187" customWidth="1"/>
    <col min="5109" max="5109" width="17.5546875" style="187" customWidth="1"/>
    <col min="5110" max="5110" width="15.6640625" style="187" customWidth="1"/>
    <col min="5111" max="5111" width="17.5546875" style="187" customWidth="1"/>
    <col min="5112" max="5112" width="25.5546875" style="187" customWidth="1"/>
    <col min="5113" max="5113" width="16.88671875" style="187" customWidth="1"/>
    <col min="5114" max="5114" width="14.109375" style="187" customWidth="1"/>
    <col min="5115" max="5115" width="16.33203125" style="187" customWidth="1"/>
    <col min="5116" max="5116" width="15.5546875" style="187" customWidth="1"/>
    <col min="5117" max="5360" width="11.44140625" style="187"/>
    <col min="5361" max="5361" width="12.33203125" style="187" customWidth="1"/>
    <col min="5362" max="5362" width="43.5546875" style="187" customWidth="1"/>
    <col min="5363" max="5364" width="16.6640625" style="187" customWidth="1"/>
    <col min="5365" max="5365" width="17.5546875" style="187" customWidth="1"/>
    <col min="5366" max="5366" width="15.6640625" style="187" customWidth="1"/>
    <col min="5367" max="5367" width="17.5546875" style="187" customWidth="1"/>
    <col min="5368" max="5368" width="25.5546875" style="187" customWidth="1"/>
    <col min="5369" max="5369" width="16.88671875" style="187" customWidth="1"/>
    <col min="5370" max="5370" width="14.109375" style="187" customWidth="1"/>
    <col min="5371" max="5371" width="16.33203125" style="187" customWidth="1"/>
    <col min="5372" max="5372" width="15.5546875" style="187" customWidth="1"/>
    <col min="5373" max="5616" width="11.44140625" style="187"/>
    <col min="5617" max="5617" width="12.33203125" style="187" customWidth="1"/>
    <col min="5618" max="5618" width="43.5546875" style="187" customWidth="1"/>
    <col min="5619" max="5620" width="16.6640625" style="187" customWidth="1"/>
    <col min="5621" max="5621" width="17.5546875" style="187" customWidth="1"/>
    <col min="5622" max="5622" width="15.6640625" style="187" customWidth="1"/>
    <col min="5623" max="5623" width="17.5546875" style="187" customWidth="1"/>
    <col min="5624" max="5624" width="25.5546875" style="187" customWidth="1"/>
    <col min="5625" max="5625" width="16.88671875" style="187" customWidth="1"/>
    <col min="5626" max="5626" width="14.109375" style="187" customWidth="1"/>
    <col min="5627" max="5627" width="16.33203125" style="187" customWidth="1"/>
    <col min="5628" max="5628" width="15.5546875" style="187" customWidth="1"/>
    <col min="5629" max="5872" width="11.44140625" style="187"/>
    <col min="5873" max="5873" width="12.33203125" style="187" customWidth="1"/>
    <col min="5874" max="5874" width="43.5546875" style="187" customWidth="1"/>
    <col min="5875" max="5876" width="16.6640625" style="187" customWidth="1"/>
    <col min="5877" max="5877" width="17.5546875" style="187" customWidth="1"/>
    <col min="5878" max="5878" width="15.6640625" style="187" customWidth="1"/>
    <col min="5879" max="5879" width="17.5546875" style="187" customWidth="1"/>
    <col min="5880" max="5880" width="25.5546875" style="187" customWidth="1"/>
    <col min="5881" max="5881" width="16.88671875" style="187" customWidth="1"/>
    <col min="5882" max="5882" width="14.109375" style="187" customWidth="1"/>
    <col min="5883" max="5883" width="16.33203125" style="187" customWidth="1"/>
    <col min="5884" max="5884" width="15.5546875" style="187" customWidth="1"/>
    <col min="5885" max="6128" width="11.44140625" style="187"/>
    <col min="6129" max="6129" width="12.33203125" style="187" customWidth="1"/>
    <col min="6130" max="6130" width="43.5546875" style="187" customWidth="1"/>
    <col min="6131" max="6132" width="16.6640625" style="187" customWidth="1"/>
    <col min="6133" max="6133" width="17.5546875" style="187" customWidth="1"/>
    <col min="6134" max="6134" width="15.6640625" style="187" customWidth="1"/>
    <col min="6135" max="6135" width="17.5546875" style="187" customWidth="1"/>
    <col min="6136" max="6136" width="25.5546875" style="187" customWidth="1"/>
    <col min="6137" max="6137" width="16.88671875" style="187" customWidth="1"/>
    <col min="6138" max="6138" width="14.109375" style="187" customWidth="1"/>
    <col min="6139" max="6139" width="16.33203125" style="187" customWidth="1"/>
    <col min="6140" max="6140" width="15.5546875" style="187" customWidth="1"/>
    <col min="6141" max="6384" width="11.44140625" style="187"/>
    <col min="6385" max="6385" width="12.33203125" style="187" customWidth="1"/>
    <col min="6386" max="6386" width="43.5546875" style="187" customWidth="1"/>
    <col min="6387" max="6388" width="16.6640625" style="187" customWidth="1"/>
    <col min="6389" max="6389" width="17.5546875" style="187" customWidth="1"/>
    <col min="6390" max="6390" width="15.6640625" style="187" customWidth="1"/>
    <col min="6391" max="6391" width="17.5546875" style="187" customWidth="1"/>
    <col min="6392" max="6392" width="25.5546875" style="187" customWidth="1"/>
    <col min="6393" max="6393" width="16.88671875" style="187" customWidth="1"/>
    <col min="6394" max="6394" width="14.109375" style="187" customWidth="1"/>
    <col min="6395" max="6395" width="16.33203125" style="187" customWidth="1"/>
    <col min="6396" max="6396" width="15.5546875" style="187" customWidth="1"/>
    <col min="6397" max="6640" width="11.44140625" style="187"/>
    <col min="6641" max="6641" width="12.33203125" style="187" customWidth="1"/>
    <col min="6642" max="6642" width="43.5546875" style="187" customWidth="1"/>
    <col min="6643" max="6644" width="16.6640625" style="187" customWidth="1"/>
    <col min="6645" max="6645" width="17.5546875" style="187" customWidth="1"/>
    <col min="6646" max="6646" width="15.6640625" style="187" customWidth="1"/>
    <col min="6647" max="6647" width="17.5546875" style="187" customWidth="1"/>
    <col min="6648" max="6648" width="25.5546875" style="187" customWidth="1"/>
    <col min="6649" max="6649" width="16.88671875" style="187" customWidth="1"/>
    <col min="6650" max="6650" width="14.109375" style="187" customWidth="1"/>
    <col min="6651" max="6651" width="16.33203125" style="187" customWidth="1"/>
    <col min="6652" max="6652" width="15.5546875" style="187" customWidth="1"/>
    <col min="6653" max="6896" width="11.44140625" style="187"/>
    <col min="6897" max="6897" width="12.33203125" style="187" customWidth="1"/>
    <col min="6898" max="6898" width="43.5546875" style="187" customWidth="1"/>
    <col min="6899" max="6900" width="16.6640625" style="187" customWidth="1"/>
    <col min="6901" max="6901" width="17.5546875" style="187" customWidth="1"/>
    <col min="6902" max="6902" width="15.6640625" style="187" customWidth="1"/>
    <col min="6903" max="6903" width="17.5546875" style="187" customWidth="1"/>
    <col min="6904" max="6904" width="25.5546875" style="187" customWidth="1"/>
    <col min="6905" max="6905" width="16.88671875" style="187" customWidth="1"/>
    <col min="6906" max="6906" width="14.109375" style="187" customWidth="1"/>
    <col min="6907" max="6907" width="16.33203125" style="187" customWidth="1"/>
    <col min="6908" max="6908" width="15.5546875" style="187" customWidth="1"/>
    <col min="6909" max="7152" width="11.44140625" style="187"/>
    <col min="7153" max="7153" width="12.33203125" style="187" customWidth="1"/>
    <col min="7154" max="7154" width="43.5546875" style="187" customWidth="1"/>
    <col min="7155" max="7156" width="16.6640625" style="187" customWidth="1"/>
    <col min="7157" max="7157" width="17.5546875" style="187" customWidth="1"/>
    <col min="7158" max="7158" width="15.6640625" style="187" customWidth="1"/>
    <col min="7159" max="7159" width="17.5546875" style="187" customWidth="1"/>
    <col min="7160" max="7160" width="25.5546875" style="187" customWidth="1"/>
    <col min="7161" max="7161" width="16.88671875" style="187" customWidth="1"/>
    <col min="7162" max="7162" width="14.109375" style="187" customWidth="1"/>
    <col min="7163" max="7163" width="16.33203125" style="187" customWidth="1"/>
    <col min="7164" max="7164" width="15.5546875" style="187" customWidth="1"/>
    <col min="7165" max="7408" width="11.44140625" style="187"/>
    <col min="7409" max="7409" width="12.33203125" style="187" customWidth="1"/>
    <col min="7410" max="7410" width="43.5546875" style="187" customWidth="1"/>
    <col min="7411" max="7412" width="16.6640625" style="187" customWidth="1"/>
    <col min="7413" max="7413" width="17.5546875" style="187" customWidth="1"/>
    <col min="7414" max="7414" width="15.6640625" style="187" customWidth="1"/>
    <col min="7415" max="7415" width="17.5546875" style="187" customWidth="1"/>
    <col min="7416" max="7416" width="25.5546875" style="187" customWidth="1"/>
    <col min="7417" max="7417" width="16.88671875" style="187" customWidth="1"/>
    <col min="7418" max="7418" width="14.109375" style="187" customWidth="1"/>
    <col min="7419" max="7419" width="16.33203125" style="187" customWidth="1"/>
    <col min="7420" max="7420" width="15.5546875" style="187" customWidth="1"/>
    <col min="7421" max="7664" width="11.44140625" style="187"/>
    <col min="7665" max="7665" width="12.33203125" style="187" customWidth="1"/>
    <col min="7666" max="7666" width="43.5546875" style="187" customWidth="1"/>
    <col min="7667" max="7668" width="16.6640625" style="187" customWidth="1"/>
    <col min="7669" max="7669" width="17.5546875" style="187" customWidth="1"/>
    <col min="7670" max="7670" width="15.6640625" style="187" customWidth="1"/>
    <col min="7671" max="7671" width="17.5546875" style="187" customWidth="1"/>
    <col min="7672" max="7672" width="25.5546875" style="187" customWidth="1"/>
    <col min="7673" max="7673" width="16.88671875" style="187" customWidth="1"/>
    <col min="7674" max="7674" width="14.109375" style="187" customWidth="1"/>
    <col min="7675" max="7675" width="16.33203125" style="187" customWidth="1"/>
    <col min="7676" max="7676" width="15.5546875" style="187" customWidth="1"/>
    <col min="7677" max="7920" width="11.44140625" style="187"/>
    <col min="7921" max="7921" width="12.33203125" style="187" customWidth="1"/>
    <col min="7922" max="7922" width="43.5546875" style="187" customWidth="1"/>
    <col min="7923" max="7924" width="16.6640625" style="187" customWidth="1"/>
    <col min="7925" max="7925" width="17.5546875" style="187" customWidth="1"/>
    <col min="7926" max="7926" width="15.6640625" style="187" customWidth="1"/>
    <col min="7927" max="7927" width="17.5546875" style="187" customWidth="1"/>
    <col min="7928" max="7928" width="25.5546875" style="187" customWidth="1"/>
    <col min="7929" max="7929" width="16.88671875" style="187" customWidth="1"/>
    <col min="7930" max="7930" width="14.109375" style="187" customWidth="1"/>
    <col min="7931" max="7931" width="16.33203125" style="187" customWidth="1"/>
    <col min="7932" max="7932" width="15.5546875" style="187" customWidth="1"/>
    <col min="7933" max="8176" width="11.44140625" style="187"/>
    <col min="8177" max="8177" width="12.33203125" style="187" customWidth="1"/>
    <col min="8178" max="8178" width="43.5546875" style="187" customWidth="1"/>
    <col min="8179" max="8180" width="16.6640625" style="187" customWidth="1"/>
    <col min="8181" max="8181" width="17.5546875" style="187" customWidth="1"/>
    <col min="8182" max="8182" width="15.6640625" style="187" customWidth="1"/>
    <col min="8183" max="8183" width="17.5546875" style="187" customWidth="1"/>
    <col min="8184" max="8184" width="25.5546875" style="187" customWidth="1"/>
    <col min="8185" max="8185" width="16.88671875" style="187" customWidth="1"/>
    <col min="8186" max="8186" width="14.109375" style="187" customWidth="1"/>
    <col min="8187" max="8187" width="16.33203125" style="187" customWidth="1"/>
    <col min="8188" max="8188" width="15.5546875" style="187" customWidth="1"/>
    <col min="8189" max="8432" width="11.44140625" style="187"/>
    <col min="8433" max="8433" width="12.33203125" style="187" customWidth="1"/>
    <col min="8434" max="8434" width="43.5546875" style="187" customWidth="1"/>
    <col min="8435" max="8436" width="16.6640625" style="187" customWidth="1"/>
    <col min="8437" max="8437" width="17.5546875" style="187" customWidth="1"/>
    <col min="8438" max="8438" width="15.6640625" style="187" customWidth="1"/>
    <col min="8439" max="8439" width="17.5546875" style="187" customWidth="1"/>
    <col min="8440" max="8440" width="25.5546875" style="187" customWidth="1"/>
    <col min="8441" max="8441" width="16.88671875" style="187" customWidth="1"/>
    <col min="8442" max="8442" width="14.109375" style="187" customWidth="1"/>
    <col min="8443" max="8443" width="16.33203125" style="187" customWidth="1"/>
    <col min="8444" max="8444" width="15.5546875" style="187" customWidth="1"/>
    <col min="8445" max="8688" width="11.44140625" style="187"/>
    <col min="8689" max="8689" width="12.33203125" style="187" customWidth="1"/>
    <col min="8690" max="8690" width="43.5546875" style="187" customWidth="1"/>
    <col min="8691" max="8692" width="16.6640625" style="187" customWidth="1"/>
    <col min="8693" max="8693" width="17.5546875" style="187" customWidth="1"/>
    <col min="8694" max="8694" width="15.6640625" style="187" customWidth="1"/>
    <col min="8695" max="8695" width="17.5546875" style="187" customWidth="1"/>
    <col min="8696" max="8696" width="25.5546875" style="187" customWidth="1"/>
    <col min="8697" max="8697" width="16.88671875" style="187" customWidth="1"/>
    <col min="8698" max="8698" width="14.109375" style="187" customWidth="1"/>
    <col min="8699" max="8699" width="16.33203125" style="187" customWidth="1"/>
    <col min="8700" max="8700" width="15.5546875" style="187" customWidth="1"/>
    <col min="8701" max="8944" width="11.44140625" style="187"/>
    <col min="8945" max="8945" width="12.33203125" style="187" customWidth="1"/>
    <col min="8946" max="8946" width="43.5546875" style="187" customWidth="1"/>
    <col min="8947" max="8948" width="16.6640625" style="187" customWidth="1"/>
    <col min="8949" max="8949" width="17.5546875" style="187" customWidth="1"/>
    <col min="8950" max="8950" width="15.6640625" style="187" customWidth="1"/>
    <col min="8951" max="8951" width="17.5546875" style="187" customWidth="1"/>
    <col min="8952" max="8952" width="25.5546875" style="187" customWidth="1"/>
    <col min="8953" max="8953" width="16.88671875" style="187" customWidth="1"/>
    <col min="8954" max="8954" width="14.109375" style="187" customWidth="1"/>
    <col min="8955" max="8955" width="16.33203125" style="187" customWidth="1"/>
    <col min="8956" max="8956" width="15.5546875" style="187" customWidth="1"/>
    <col min="8957" max="9200" width="11.44140625" style="187"/>
    <col min="9201" max="9201" width="12.33203125" style="187" customWidth="1"/>
    <col min="9202" max="9202" width="43.5546875" style="187" customWidth="1"/>
    <col min="9203" max="9204" width="16.6640625" style="187" customWidth="1"/>
    <col min="9205" max="9205" width="17.5546875" style="187" customWidth="1"/>
    <col min="9206" max="9206" width="15.6640625" style="187" customWidth="1"/>
    <col min="9207" max="9207" width="17.5546875" style="187" customWidth="1"/>
    <col min="9208" max="9208" width="25.5546875" style="187" customWidth="1"/>
    <col min="9209" max="9209" width="16.88671875" style="187" customWidth="1"/>
    <col min="9210" max="9210" width="14.109375" style="187" customWidth="1"/>
    <col min="9211" max="9211" width="16.33203125" style="187" customWidth="1"/>
    <col min="9212" max="9212" width="15.5546875" style="187" customWidth="1"/>
    <col min="9213" max="9456" width="11.44140625" style="187"/>
    <col min="9457" max="9457" width="12.33203125" style="187" customWidth="1"/>
    <col min="9458" max="9458" width="43.5546875" style="187" customWidth="1"/>
    <col min="9459" max="9460" width="16.6640625" style="187" customWidth="1"/>
    <col min="9461" max="9461" width="17.5546875" style="187" customWidth="1"/>
    <col min="9462" max="9462" width="15.6640625" style="187" customWidth="1"/>
    <col min="9463" max="9463" width="17.5546875" style="187" customWidth="1"/>
    <col min="9464" max="9464" width="25.5546875" style="187" customWidth="1"/>
    <col min="9465" max="9465" width="16.88671875" style="187" customWidth="1"/>
    <col min="9466" max="9466" width="14.109375" style="187" customWidth="1"/>
    <col min="9467" max="9467" width="16.33203125" style="187" customWidth="1"/>
    <col min="9468" max="9468" width="15.5546875" style="187" customWidth="1"/>
    <col min="9469" max="9712" width="11.44140625" style="187"/>
    <col min="9713" max="9713" width="12.33203125" style="187" customWidth="1"/>
    <col min="9714" max="9714" width="43.5546875" style="187" customWidth="1"/>
    <col min="9715" max="9716" width="16.6640625" style="187" customWidth="1"/>
    <col min="9717" max="9717" width="17.5546875" style="187" customWidth="1"/>
    <col min="9718" max="9718" width="15.6640625" style="187" customWidth="1"/>
    <col min="9719" max="9719" width="17.5546875" style="187" customWidth="1"/>
    <col min="9720" max="9720" width="25.5546875" style="187" customWidth="1"/>
    <col min="9721" max="9721" width="16.88671875" style="187" customWidth="1"/>
    <col min="9722" max="9722" width="14.109375" style="187" customWidth="1"/>
    <col min="9723" max="9723" width="16.33203125" style="187" customWidth="1"/>
    <col min="9724" max="9724" width="15.5546875" style="187" customWidth="1"/>
    <col min="9725" max="9968" width="11.44140625" style="187"/>
    <col min="9969" max="9969" width="12.33203125" style="187" customWidth="1"/>
    <col min="9970" max="9970" width="43.5546875" style="187" customWidth="1"/>
    <col min="9971" max="9972" width="16.6640625" style="187" customWidth="1"/>
    <col min="9973" max="9973" width="17.5546875" style="187" customWidth="1"/>
    <col min="9974" max="9974" width="15.6640625" style="187" customWidth="1"/>
    <col min="9975" max="9975" width="17.5546875" style="187" customWidth="1"/>
    <col min="9976" max="9976" width="25.5546875" style="187" customWidth="1"/>
    <col min="9977" max="9977" width="16.88671875" style="187" customWidth="1"/>
    <col min="9978" max="9978" width="14.109375" style="187" customWidth="1"/>
    <col min="9979" max="9979" width="16.33203125" style="187" customWidth="1"/>
    <col min="9980" max="9980" width="15.5546875" style="187" customWidth="1"/>
    <col min="9981" max="10224" width="11.44140625" style="187"/>
    <col min="10225" max="10225" width="12.33203125" style="187" customWidth="1"/>
    <col min="10226" max="10226" width="43.5546875" style="187" customWidth="1"/>
    <col min="10227" max="10228" width="16.6640625" style="187" customWidth="1"/>
    <col min="10229" max="10229" width="17.5546875" style="187" customWidth="1"/>
    <col min="10230" max="10230" width="15.6640625" style="187" customWidth="1"/>
    <col min="10231" max="10231" width="17.5546875" style="187" customWidth="1"/>
    <col min="10232" max="10232" width="25.5546875" style="187" customWidth="1"/>
    <col min="10233" max="10233" width="16.88671875" style="187" customWidth="1"/>
    <col min="10234" max="10234" width="14.109375" style="187" customWidth="1"/>
    <col min="10235" max="10235" width="16.33203125" style="187" customWidth="1"/>
    <col min="10236" max="10236" width="15.5546875" style="187" customWidth="1"/>
    <col min="10237" max="10480" width="11.44140625" style="187"/>
    <col min="10481" max="10481" width="12.33203125" style="187" customWidth="1"/>
    <col min="10482" max="10482" width="43.5546875" style="187" customWidth="1"/>
    <col min="10483" max="10484" width="16.6640625" style="187" customWidth="1"/>
    <col min="10485" max="10485" width="17.5546875" style="187" customWidth="1"/>
    <col min="10486" max="10486" width="15.6640625" style="187" customWidth="1"/>
    <col min="10487" max="10487" width="17.5546875" style="187" customWidth="1"/>
    <col min="10488" max="10488" width="25.5546875" style="187" customWidth="1"/>
    <col min="10489" max="10489" width="16.88671875" style="187" customWidth="1"/>
    <col min="10490" max="10490" width="14.109375" style="187" customWidth="1"/>
    <col min="10491" max="10491" width="16.33203125" style="187" customWidth="1"/>
    <col min="10492" max="10492" width="15.5546875" style="187" customWidth="1"/>
    <col min="10493" max="10736" width="11.44140625" style="187"/>
    <col min="10737" max="10737" width="12.33203125" style="187" customWidth="1"/>
    <col min="10738" max="10738" width="43.5546875" style="187" customWidth="1"/>
    <col min="10739" max="10740" width="16.6640625" style="187" customWidth="1"/>
    <col min="10741" max="10741" width="17.5546875" style="187" customWidth="1"/>
    <col min="10742" max="10742" width="15.6640625" style="187" customWidth="1"/>
    <col min="10743" max="10743" width="17.5546875" style="187" customWidth="1"/>
    <col min="10744" max="10744" width="25.5546875" style="187" customWidth="1"/>
    <col min="10745" max="10745" width="16.88671875" style="187" customWidth="1"/>
    <col min="10746" max="10746" width="14.109375" style="187" customWidth="1"/>
    <col min="10747" max="10747" width="16.33203125" style="187" customWidth="1"/>
    <col min="10748" max="10748" width="15.5546875" style="187" customWidth="1"/>
    <col min="10749" max="10992" width="11.44140625" style="187"/>
    <col min="10993" max="10993" width="12.33203125" style="187" customWidth="1"/>
    <col min="10994" max="10994" width="43.5546875" style="187" customWidth="1"/>
    <col min="10995" max="10996" width="16.6640625" style="187" customWidth="1"/>
    <col min="10997" max="10997" width="17.5546875" style="187" customWidth="1"/>
    <col min="10998" max="10998" width="15.6640625" style="187" customWidth="1"/>
    <col min="10999" max="10999" width="17.5546875" style="187" customWidth="1"/>
    <col min="11000" max="11000" width="25.5546875" style="187" customWidth="1"/>
    <col min="11001" max="11001" width="16.88671875" style="187" customWidth="1"/>
    <col min="11002" max="11002" width="14.109375" style="187" customWidth="1"/>
    <col min="11003" max="11003" width="16.33203125" style="187" customWidth="1"/>
    <col min="11004" max="11004" width="15.5546875" style="187" customWidth="1"/>
    <col min="11005" max="11248" width="11.44140625" style="187"/>
    <col min="11249" max="11249" width="12.33203125" style="187" customWidth="1"/>
    <col min="11250" max="11250" width="43.5546875" style="187" customWidth="1"/>
    <col min="11251" max="11252" width="16.6640625" style="187" customWidth="1"/>
    <col min="11253" max="11253" width="17.5546875" style="187" customWidth="1"/>
    <col min="11254" max="11254" width="15.6640625" style="187" customWidth="1"/>
    <col min="11255" max="11255" width="17.5546875" style="187" customWidth="1"/>
    <col min="11256" max="11256" width="25.5546875" style="187" customWidth="1"/>
    <col min="11257" max="11257" width="16.88671875" style="187" customWidth="1"/>
    <col min="11258" max="11258" width="14.109375" style="187" customWidth="1"/>
    <col min="11259" max="11259" width="16.33203125" style="187" customWidth="1"/>
    <col min="11260" max="11260" width="15.5546875" style="187" customWidth="1"/>
    <col min="11261" max="11504" width="11.44140625" style="187"/>
    <col min="11505" max="11505" width="12.33203125" style="187" customWidth="1"/>
    <col min="11506" max="11506" width="43.5546875" style="187" customWidth="1"/>
    <col min="11507" max="11508" width="16.6640625" style="187" customWidth="1"/>
    <col min="11509" max="11509" width="17.5546875" style="187" customWidth="1"/>
    <col min="11510" max="11510" width="15.6640625" style="187" customWidth="1"/>
    <col min="11511" max="11511" width="17.5546875" style="187" customWidth="1"/>
    <col min="11512" max="11512" width="25.5546875" style="187" customWidth="1"/>
    <col min="11513" max="11513" width="16.88671875" style="187" customWidth="1"/>
    <col min="11514" max="11514" width="14.109375" style="187" customWidth="1"/>
    <col min="11515" max="11515" width="16.33203125" style="187" customWidth="1"/>
    <col min="11516" max="11516" width="15.5546875" style="187" customWidth="1"/>
    <col min="11517" max="11760" width="11.44140625" style="187"/>
    <col min="11761" max="11761" width="12.33203125" style="187" customWidth="1"/>
    <col min="11762" max="11762" width="43.5546875" style="187" customWidth="1"/>
    <col min="11763" max="11764" width="16.6640625" style="187" customWidth="1"/>
    <col min="11765" max="11765" width="17.5546875" style="187" customWidth="1"/>
    <col min="11766" max="11766" width="15.6640625" style="187" customWidth="1"/>
    <col min="11767" max="11767" width="17.5546875" style="187" customWidth="1"/>
    <col min="11768" max="11768" width="25.5546875" style="187" customWidth="1"/>
    <col min="11769" max="11769" width="16.88671875" style="187" customWidth="1"/>
    <col min="11770" max="11770" width="14.109375" style="187" customWidth="1"/>
    <col min="11771" max="11771" width="16.33203125" style="187" customWidth="1"/>
    <col min="11772" max="11772" width="15.5546875" style="187" customWidth="1"/>
    <col min="11773" max="12016" width="11.44140625" style="187"/>
    <col min="12017" max="12017" width="12.33203125" style="187" customWidth="1"/>
    <col min="12018" max="12018" width="43.5546875" style="187" customWidth="1"/>
    <col min="12019" max="12020" width="16.6640625" style="187" customWidth="1"/>
    <col min="12021" max="12021" width="17.5546875" style="187" customWidth="1"/>
    <col min="12022" max="12022" width="15.6640625" style="187" customWidth="1"/>
    <col min="12023" max="12023" width="17.5546875" style="187" customWidth="1"/>
    <col min="12024" max="12024" width="25.5546875" style="187" customWidth="1"/>
    <col min="12025" max="12025" width="16.88671875" style="187" customWidth="1"/>
    <col min="12026" max="12026" width="14.109375" style="187" customWidth="1"/>
    <col min="12027" max="12027" width="16.33203125" style="187" customWidth="1"/>
    <col min="12028" max="12028" width="15.5546875" style="187" customWidth="1"/>
    <col min="12029" max="12272" width="11.44140625" style="187"/>
    <col min="12273" max="12273" width="12.33203125" style="187" customWidth="1"/>
    <col min="12274" max="12274" width="43.5546875" style="187" customWidth="1"/>
    <col min="12275" max="12276" width="16.6640625" style="187" customWidth="1"/>
    <col min="12277" max="12277" width="17.5546875" style="187" customWidth="1"/>
    <col min="12278" max="12278" width="15.6640625" style="187" customWidth="1"/>
    <col min="12279" max="12279" width="17.5546875" style="187" customWidth="1"/>
    <col min="12280" max="12280" width="25.5546875" style="187" customWidth="1"/>
    <col min="12281" max="12281" width="16.88671875" style="187" customWidth="1"/>
    <col min="12282" max="12282" width="14.109375" style="187" customWidth="1"/>
    <col min="12283" max="12283" width="16.33203125" style="187" customWidth="1"/>
    <col min="12284" max="12284" width="15.5546875" style="187" customWidth="1"/>
    <col min="12285" max="12528" width="11.44140625" style="187"/>
    <col min="12529" max="12529" width="12.33203125" style="187" customWidth="1"/>
    <col min="12530" max="12530" width="43.5546875" style="187" customWidth="1"/>
    <col min="12531" max="12532" width="16.6640625" style="187" customWidth="1"/>
    <col min="12533" max="12533" width="17.5546875" style="187" customWidth="1"/>
    <col min="12534" max="12534" width="15.6640625" style="187" customWidth="1"/>
    <col min="12535" max="12535" width="17.5546875" style="187" customWidth="1"/>
    <col min="12536" max="12536" width="25.5546875" style="187" customWidth="1"/>
    <col min="12537" max="12537" width="16.88671875" style="187" customWidth="1"/>
    <col min="12538" max="12538" width="14.109375" style="187" customWidth="1"/>
    <col min="12539" max="12539" width="16.33203125" style="187" customWidth="1"/>
    <col min="12540" max="12540" width="15.5546875" style="187" customWidth="1"/>
    <col min="12541" max="12784" width="11.44140625" style="187"/>
    <col min="12785" max="12785" width="12.33203125" style="187" customWidth="1"/>
    <col min="12786" max="12786" width="43.5546875" style="187" customWidth="1"/>
    <col min="12787" max="12788" width="16.6640625" style="187" customWidth="1"/>
    <col min="12789" max="12789" width="17.5546875" style="187" customWidth="1"/>
    <col min="12790" max="12790" width="15.6640625" style="187" customWidth="1"/>
    <col min="12791" max="12791" width="17.5546875" style="187" customWidth="1"/>
    <col min="12792" max="12792" width="25.5546875" style="187" customWidth="1"/>
    <col min="12793" max="12793" width="16.88671875" style="187" customWidth="1"/>
    <col min="12794" max="12794" width="14.109375" style="187" customWidth="1"/>
    <col min="12795" max="12795" width="16.33203125" style="187" customWidth="1"/>
    <col min="12796" max="12796" width="15.5546875" style="187" customWidth="1"/>
    <col min="12797" max="13040" width="11.44140625" style="187"/>
    <col min="13041" max="13041" width="12.33203125" style="187" customWidth="1"/>
    <col min="13042" max="13042" width="43.5546875" style="187" customWidth="1"/>
    <col min="13043" max="13044" width="16.6640625" style="187" customWidth="1"/>
    <col min="13045" max="13045" width="17.5546875" style="187" customWidth="1"/>
    <col min="13046" max="13046" width="15.6640625" style="187" customWidth="1"/>
    <col min="13047" max="13047" width="17.5546875" style="187" customWidth="1"/>
    <col min="13048" max="13048" width="25.5546875" style="187" customWidth="1"/>
    <col min="13049" max="13049" width="16.88671875" style="187" customWidth="1"/>
    <col min="13050" max="13050" width="14.109375" style="187" customWidth="1"/>
    <col min="13051" max="13051" width="16.33203125" style="187" customWidth="1"/>
    <col min="13052" max="13052" width="15.5546875" style="187" customWidth="1"/>
    <col min="13053" max="13296" width="11.44140625" style="187"/>
    <col min="13297" max="13297" width="12.33203125" style="187" customWidth="1"/>
    <col min="13298" max="13298" width="43.5546875" style="187" customWidth="1"/>
    <col min="13299" max="13300" width="16.6640625" style="187" customWidth="1"/>
    <col min="13301" max="13301" width="17.5546875" style="187" customWidth="1"/>
    <col min="13302" max="13302" width="15.6640625" style="187" customWidth="1"/>
    <col min="13303" max="13303" width="17.5546875" style="187" customWidth="1"/>
    <col min="13304" max="13304" width="25.5546875" style="187" customWidth="1"/>
    <col min="13305" max="13305" width="16.88671875" style="187" customWidth="1"/>
    <col min="13306" max="13306" width="14.109375" style="187" customWidth="1"/>
    <col min="13307" max="13307" width="16.33203125" style="187" customWidth="1"/>
    <col min="13308" max="13308" width="15.5546875" style="187" customWidth="1"/>
    <col min="13309" max="13552" width="11.44140625" style="187"/>
    <col min="13553" max="13553" width="12.33203125" style="187" customWidth="1"/>
    <col min="13554" max="13554" width="43.5546875" style="187" customWidth="1"/>
    <col min="13555" max="13556" width="16.6640625" style="187" customWidth="1"/>
    <col min="13557" max="13557" width="17.5546875" style="187" customWidth="1"/>
    <col min="13558" max="13558" width="15.6640625" style="187" customWidth="1"/>
    <col min="13559" max="13559" width="17.5546875" style="187" customWidth="1"/>
    <col min="13560" max="13560" width="25.5546875" style="187" customWidth="1"/>
    <col min="13561" max="13561" width="16.88671875" style="187" customWidth="1"/>
    <col min="13562" max="13562" width="14.109375" style="187" customWidth="1"/>
    <col min="13563" max="13563" width="16.33203125" style="187" customWidth="1"/>
    <col min="13564" max="13564" width="15.5546875" style="187" customWidth="1"/>
    <col min="13565" max="13808" width="11.44140625" style="187"/>
    <col min="13809" max="13809" width="12.33203125" style="187" customWidth="1"/>
    <col min="13810" max="13810" width="43.5546875" style="187" customWidth="1"/>
    <col min="13811" max="13812" width="16.6640625" style="187" customWidth="1"/>
    <col min="13813" max="13813" width="17.5546875" style="187" customWidth="1"/>
    <col min="13814" max="13814" width="15.6640625" style="187" customWidth="1"/>
    <col min="13815" max="13815" width="17.5546875" style="187" customWidth="1"/>
    <col min="13816" max="13816" width="25.5546875" style="187" customWidth="1"/>
    <col min="13817" max="13817" width="16.88671875" style="187" customWidth="1"/>
    <col min="13818" max="13818" width="14.109375" style="187" customWidth="1"/>
    <col min="13819" max="13819" width="16.33203125" style="187" customWidth="1"/>
    <col min="13820" max="13820" width="15.5546875" style="187" customWidth="1"/>
    <col min="13821" max="14064" width="11.44140625" style="187"/>
    <col min="14065" max="14065" width="12.33203125" style="187" customWidth="1"/>
    <col min="14066" max="14066" width="43.5546875" style="187" customWidth="1"/>
    <col min="14067" max="14068" width="16.6640625" style="187" customWidth="1"/>
    <col min="14069" max="14069" width="17.5546875" style="187" customWidth="1"/>
    <col min="14070" max="14070" width="15.6640625" style="187" customWidth="1"/>
    <col min="14071" max="14071" width="17.5546875" style="187" customWidth="1"/>
    <col min="14072" max="14072" width="25.5546875" style="187" customWidth="1"/>
    <col min="14073" max="14073" width="16.88671875" style="187" customWidth="1"/>
    <col min="14074" max="14074" width="14.109375" style="187" customWidth="1"/>
    <col min="14075" max="14075" width="16.33203125" style="187" customWidth="1"/>
    <col min="14076" max="14076" width="15.5546875" style="187" customWidth="1"/>
    <col min="14077" max="14320" width="11.44140625" style="187"/>
    <col min="14321" max="14321" width="12.33203125" style="187" customWidth="1"/>
    <col min="14322" max="14322" width="43.5546875" style="187" customWidth="1"/>
    <col min="14323" max="14324" width="16.6640625" style="187" customWidth="1"/>
    <col min="14325" max="14325" width="17.5546875" style="187" customWidth="1"/>
    <col min="14326" max="14326" width="15.6640625" style="187" customWidth="1"/>
    <col min="14327" max="14327" width="17.5546875" style="187" customWidth="1"/>
    <col min="14328" max="14328" width="25.5546875" style="187" customWidth="1"/>
    <col min="14329" max="14329" width="16.88671875" style="187" customWidth="1"/>
    <col min="14330" max="14330" width="14.109375" style="187" customWidth="1"/>
    <col min="14331" max="14331" width="16.33203125" style="187" customWidth="1"/>
    <col min="14332" max="14332" width="15.5546875" style="187" customWidth="1"/>
    <col min="14333" max="14576" width="11.44140625" style="187"/>
    <col min="14577" max="14577" width="12.33203125" style="187" customWidth="1"/>
    <col min="14578" max="14578" width="43.5546875" style="187" customWidth="1"/>
    <col min="14579" max="14580" width="16.6640625" style="187" customWidth="1"/>
    <col min="14581" max="14581" width="17.5546875" style="187" customWidth="1"/>
    <col min="14582" max="14582" width="15.6640625" style="187" customWidth="1"/>
    <col min="14583" max="14583" width="17.5546875" style="187" customWidth="1"/>
    <col min="14584" max="14584" width="25.5546875" style="187" customWidth="1"/>
    <col min="14585" max="14585" width="16.88671875" style="187" customWidth="1"/>
    <col min="14586" max="14586" width="14.109375" style="187" customWidth="1"/>
    <col min="14587" max="14587" width="16.33203125" style="187" customWidth="1"/>
    <col min="14588" max="14588" width="15.5546875" style="187" customWidth="1"/>
    <col min="14589" max="14832" width="11.44140625" style="187"/>
    <col min="14833" max="14833" width="12.33203125" style="187" customWidth="1"/>
    <col min="14834" max="14834" width="43.5546875" style="187" customWidth="1"/>
    <col min="14835" max="14836" width="16.6640625" style="187" customWidth="1"/>
    <col min="14837" max="14837" width="17.5546875" style="187" customWidth="1"/>
    <col min="14838" max="14838" width="15.6640625" style="187" customWidth="1"/>
    <col min="14839" max="14839" width="17.5546875" style="187" customWidth="1"/>
    <col min="14840" max="14840" width="25.5546875" style="187" customWidth="1"/>
    <col min="14841" max="14841" width="16.88671875" style="187" customWidth="1"/>
    <col min="14842" max="14842" width="14.109375" style="187" customWidth="1"/>
    <col min="14843" max="14843" width="16.33203125" style="187" customWidth="1"/>
    <col min="14844" max="14844" width="15.5546875" style="187" customWidth="1"/>
    <col min="14845" max="15088" width="11.44140625" style="187"/>
    <col min="15089" max="15089" width="12.33203125" style="187" customWidth="1"/>
    <col min="15090" max="15090" width="43.5546875" style="187" customWidth="1"/>
    <col min="15091" max="15092" width="16.6640625" style="187" customWidth="1"/>
    <col min="15093" max="15093" width="17.5546875" style="187" customWidth="1"/>
    <col min="15094" max="15094" width="15.6640625" style="187" customWidth="1"/>
    <col min="15095" max="15095" width="17.5546875" style="187" customWidth="1"/>
    <col min="15096" max="15096" width="25.5546875" style="187" customWidth="1"/>
    <col min="15097" max="15097" width="16.88671875" style="187" customWidth="1"/>
    <col min="15098" max="15098" width="14.109375" style="187" customWidth="1"/>
    <col min="15099" max="15099" width="16.33203125" style="187" customWidth="1"/>
    <col min="15100" max="15100" width="15.5546875" style="187" customWidth="1"/>
    <col min="15101" max="15344" width="11.44140625" style="187"/>
    <col min="15345" max="15345" width="12.33203125" style="187" customWidth="1"/>
    <col min="15346" max="15346" width="43.5546875" style="187" customWidth="1"/>
    <col min="15347" max="15348" width="16.6640625" style="187" customWidth="1"/>
    <col min="15349" max="15349" width="17.5546875" style="187" customWidth="1"/>
    <col min="15350" max="15350" width="15.6640625" style="187" customWidth="1"/>
    <col min="15351" max="15351" width="17.5546875" style="187" customWidth="1"/>
    <col min="15352" max="15352" width="25.5546875" style="187" customWidth="1"/>
    <col min="15353" max="15353" width="16.88671875" style="187" customWidth="1"/>
    <col min="15354" max="15354" width="14.109375" style="187" customWidth="1"/>
    <col min="15355" max="15355" width="16.33203125" style="187" customWidth="1"/>
    <col min="15356" max="15356" width="15.5546875" style="187" customWidth="1"/>
    <col min="15357" max="15600" width="11.44140625" style="187"/>
    <col min="15601" max="15601" width="12.33203125" style="187" customWidth="1"/>
    <col min="15602" max="15602" width="43.5546875" style="187" customWidth="1"/>
    <col min="15603" max="15604" width="16.6640625" style="187" customWidth="1"/>
    <col min="15605" max="15605" width="17.5546875" style="187" customWidth="1"/>
    <col min="15606" max="15606" width="15.6640625" style="187" customWidth="1"/>
    <col min="15607" max="15607" width="17.5546875" style="187" customWidth="1"/>
    <col min="15608" max="15608" width="25.5546875" style="187" customWidth="1"/>
    <col min="15609" max="15609" width="16.88671875" style="187" customWidth="1"/>
    <col min="15610" max="15610" width="14.109375" style="187" customWidth="1"/>
    <col min="15611" max="15611" width="16.33203125" style="187" customWidth="1"/>
    <col min="15612" max="15612" width="15.5546875" style="187" customWidth="1"/>
    <col min="15613" max="15856" width="11.44140625" style="187"/>
    <col min="15857" max="15857" width="12.33203125" style="187" customWidth="1"/>
    <col min="15858" max="15858" width="43.5546875" style="187" customWidth="1"/>
    <col min="15859" max="15860" width="16.6640625" style="187" customWidth="1"/>
    <col min="15861" max="15861" width="17.5546875" style="187" customWidth="1"/>
    <col min="15862" max="15862" width="15.6640625" style="187" customWidth="1"/>
    <col min="15863" max="15863" width="17.5546875" style="187" customWidth="1"/>
    <col min="15864" max="15864" width="25.5546875" style="187" customWidth="1"/>
    <col min="15865" max="15865" width="16.88671875" style="187" customWidth="1"/>
    <col min="15866" max="15866" width="14.109375" style="187" customWidth="1"/>
    <col min="15867" max="15867" width="16.33203125" style="187" customWidth="1"/>
    <col min="15868" max="15868" width="15.5546875" style="187" customWidth="1"/>
    <col min="15869" max="16112" width="11.44140625" style="187"/>
    <col min="16113" max="16113" width="12.33203125" style="187" customWidth="1"/>
    <col min="16114" max="16114" width="43.5546875" style="187" customWidth="1"/>
    <col min="16115" max="16116" width="16.6640625" style="187" customWidth="1"/>
    <col min="16117" max="16117" width="17.5546875" style="187" customWidth="1"/>
    <col min="16118" max="16118" width="15.6640625" style="187" customWidth="1"/>
    <col min="16119" max="16119" width="17.5546875" style="187" customWidth="1"/>
    <col min="16120" max="16120" width="25.5546875" style="187" customWidth="1"/>
    <col min="16121" max="16121" width="16.88671875" style="187" customWidth="1"/>
    <col min="16122" max="16122" width="14.109375" style="187" customWidth="1"/>
    <col min="16123" max="16123" width="16.33203125" style="187" customWidth="1"/>
    <col min="16124" max="16124" width="15.5546875" style="187" customWidth="1"/>
    <col min="16125" max="16384" width="11.44140625" style="187"/>
  </cols>
  <sheetData>
    <row r="2" spans="1:14" ht="11.25" customHeight="1" thickBot="1" x14ac:dyDescent="0.3">
      <c r="C2" s="179" t="s">
        <v>0</v>
      </c>
      <c r="D2" s="824" t="s">
        <v>775</v>
      </c>
      <c r="E2" s="825"/>
      <c r="F2" s="181"/>
      <c r="G2" s="182"/>
      <c r="H2" s="5"/>
      <c r="I2" s="183"/>
      <c r="J2" s="184"/>
    </row>
    <row r="3" spans="1:14" ht="18" customHeight="1" thickBot="1" x14ac:dyDescent="0.3">
      <c r="C3" s="189" t="s">
        <v>2</v>
      </c>
      <c r="D3" s="826" t="s">
        <v>810</v>
      </c>
      <c r="E3" s="827"/>
      <c r="F3" s="190"/>
      <c r="G3" s="191"/>
      <c r="H3" s="11"/>
      <c r="I3" s="192"/>
      <c r="J3" s="193"/>
      <c r="K3" s="828" t="s">
        <v>4</v>
      </c>
      <c r="L3" s="829"/>
      <c r="M3" s="829"/>
      <c r="N3" s="830"/>
    </row>
    <row r="4" spans="1:14" ht="15" customHeight="1" thickBot="1" x14ac:dyDescent="0.3">
      <c r="C4" s="831" t="s">
        <v>5</v>
      </c>
      <c r="D4" s="832"/>
      <c r="E4" s="833"/>
      <c r="F4" s="832"/>
      <c r="G4" s="832"/>
      <c r="H4" s="832"/>
      <c r="I4" s="834"/>
      <c r="J4" s="194"/>
      <c r="K4" s="835" t="s">
        <v>6</v>
      </c>
      <c r="L4" s="836"/>
      <c r="M4" s="835" t="s">
        <v>7</v>
      </c>
      <c r="N4" s="836"/>
    </row>
    <row r="5" spans="1:14" ht="27" thickBot="1" x14ac:dyDescent="0.3">
      <c r="A5" s="14" t="s">
        <v>8</v>
      </c>
      <c r="B5" s="14" t="s">
        <v>9</v>
      </c>
      <c r="C5" s="195" t="s">
        <v>10</v>
      </c>
      <c r="D5" s="196" t="s">
        <v>11</v>
      </c>
      <c r="E5" s="197" t="s">
        <v>12</v>
      </c>
      <c r="F5" s="196" t="s">
        <v>13</v>
      </c>
      <c r="G5" s="198" t="s">
        <v>14</v>
      </c>
      <c r="H5" s="199" t="s">
        <v>15</v>
      </c>
      <c r="I5" s="195" t="s">
        <v>16</v>
      </c>
      <c r="J5" s="877" t="s">
        <v>811</v>
      </c>
      <c r="K5" s="196" t="s">
        <v>17</v>
      </c>
      <c r="L5" s="200" t="s">
        <v>18</v>
      </c>
      <c r="M5" s="201" t="s">
        <v>19</v>
      </c>
      <c r="N5" s="202" t="s">
        <v>812</v>
      </c>
    </row>
    <row r="6" spans="1:14" ht="66" hidden="1" customHeight="1" x14ac:dyDescent="0.25">
      <c r="A6" s="24"/>
      <c r="B6" s="24"/>
      <c r="C6" s="203" t="s">
        <v>20</v>
      </c>
      <c r="D6" s="204" t="s">
        <v>21</v>
      </c>
      <c r="E6" s="205"/>
      <c r="F6" s="205"/>
      <c r="G6" s="206">
        <v>1081177200</v>
      </c>
      <c r="H6" s="29">
        <f>+E6+F6+G6</f>
        <v>1081177200</v>
      </c>
      <c r="I6" s="30"/>
      <c r="J6" s="207"/>
      <c r="K6" s="208"/>
      <c r="L6" s="209"/>
      <c r="M6" s="210"/>
      <c r="N6" s="211"/>
    </row>
    <row r="7" spans="1:14" hidden="1" x14ac:dyDescent="0.25">
      <c r="A7" s="24"/>
      <c r="B7" s="24"/>
      <c r="C7" s="203" t="s">
        <v>813</v>
      </c>
      <c r="D7" s="204" t="s">
        <v>814</v>
      </c>
      <c r="E7" s="205"/>
      <c r="F7" s="205"/>
      <c r="G7" s="206">
        <v>40000000</v>
      </c>
      <c r="H7" s="29">
        <f t="shared" ref="H7:H70" si="0">+E7+F7+G7</f>
        <v>40000000</v>
      </c>
      <c r="I7" s="30"/>
      <c r="J7" s="207"/>
      <c r="K7" s="208"/>
      <c r="L7" s="209"/>
      <c r="M7" s="210"/>
      <c r="N7" s="211"/>
    </row>
    <row r="8" spans="1:14" hidden="1" x14ac:dyDescent="0.25">
      <c r="A8" s="24"/>
      <c r="B8" s="24"/>
      <c r="C8" s="212" t="s">
        <v>22</v>
      </c>
      <c r="D8" s="213" t="s">
        <v>23</v>
      </c>
      <c r="E8" s="214"/>
      <c r="F8" s="214"/>
      <c r="G8" s="215">
        <v>16000000</v>
      </c>
      <c r="H8" s="29">
        <f t="shared" si="0"/>
        <v>16000000</v>
      </c>
      <c r="I8" s="30"/>
      <c r="J8" s="207"/>
      <c r="K8" s="208"/>
      <c r="L8" s="209"/>
      <c r="M8" s="210"/>
      <c r="N8" s="211"/>
    </row>
    <row r="9" spans="1:14" hidden="1" x14ac:dyDescent="0.25">
      <c r="A9" s="24"/>
      <c r="B9" s="24"/>
      <c r="C9" s="212" t="s">
        <v>24</v>
      </c>
      <c r="D9" s="213" t="s">
        <v>25</v>
      </c>
      <c r="E9" s="214"/>
      <c r="F9" s="214"/>
      <c r="G9" s="215">
        <v>9100000</v>
      </c>
      <c r="H9" s="29">
        <f t="shared" si="0"/>
        <v>9100000</v>
      </c>
      <c r="I9" s="30"/>
      <c r="J9" s="207"/>
      <c r="K9" s="208"/>
      <c r="L9" s="209"/>
      <c r="M9" s="210"/>
      <c r="N9" s="211"/>
    </row>
    <row r="10" spans="1:14" hidden="1" x14ac:dyDescent="0.25">
      <c r="A10" s="24"/>
      <c r="B10" s="24"/>
      <c r="C10" s="212" t="s">
        <v>26</v>
      </c>
      <c r="D10" s="213" t="s">
        <v>27</v>
      </c>
      <c r="E10" s="214"/>
      <c r="F10" s="214"/>
      <c r="G10" s="215">
        <v>222100000</v>
      </c>
      <c r="H10" s="29">
        <f t="shared" si="0"/>
        <v>222100000</v>
      </c>
      <c r="I10" s="30"/>
      <c r="J10" s="207"/>
      <c r="K10" s="208"/>
      <c r="L10" s="209"/>
      <c r="M10" s="210"/>
      <c r="N10" s="211"/>
    </row>
    <row r="11" spans="1:14" hidden="1" x14ac:dyDescent="0.25">
      <c r="A11" s="24"/>
      <c r="B11" s="24"/>
      <c r="C11" s="212" t="s">
        <v>28</v>
      </c>
      <c r="D11" s="213" t="s">
        <v>29</v>
      </c>
      <c r="E11" s="214"/>
      <c r="F11" s="214"/>
      <c r="G11" s="215">
        <v>234253790</v>
      </c>
      <c r="H11" s="29">
        <f t="shared" si="0"/>
        <v>234253790</v>
      </c>
      <c r="I11" s="30"/>
      <c r="J11" s="207"/>
      <c r="K11" s="208"/>
      <c r="L11" s="209"/>
      <c r="M11" s="210"/>
      <c r="N11" s="211"/>
    </row>
    <row r="12" spans="1:14" hidden="1" x14ac:dyDescent="0.25">
      <c r="A12" s="24"/>
      <c r="B12" s="24"/>
      <c r="C12" s="212" t="s">
        <v>30</v>
      </c>
      <c r="D12" s="213" t="s">
        <v>31</v>
      </c>
      <c r="E12" s="214"/>
      <c r="F12" s="214"/>
      <c r="G12" s="215">
        <v>151164314</v>
      </c>
      <c r="H12" s="29">
        <f t="shared" si="0"/>
        <v>151164314</v>
      </c>
      <c r="I12" s="30"/>
      <c r="J12" s="207"/>
      <c r="K12" s="208"/>
      <c r="L12" s="209"/>
      <c r="M12" s="210"/>
      <c r="N12" s="211"/>
    </row>
    <row r="13" spans="1:14" hidden="1" x14ac:dyDescent="0.25">
      <c r="A13" s="24"/>
      <c r="B13" s="24"/>
      <c r="C13" s="212" t="s">
        <v>32</v>
      </c>
      <c r="D13" s="213" t="s">
        <v>33</v>
      </c>
      <c r="E13" s="214"/>
      <c r="F13" s="214"/>
      <c r="G13" s="215">
        <v>126410851</v>
      </c>
      <c r="H13" s="29">
        <f t="shared" si="0"/>
        <v>126410851</v>
      </c>
      <c r="I13" s="30"/>
      <c r="J13" s="207"/>
      <c r="K13" s="208"/>
      <c r="L13" s="209"/>
      <c r="M13" s="210"/>
      <c r="N13" s="211"/>
    </row>
    <row r="14" spans="1:14" hidden="1" x14ac:dyDescent="0.25">
      <c r="A14" s="24"/>
      <c r="B14" s="24"/>
      <c r="C14" s="212" t="s">
        <v>34</v>
      </c>
      <c r="D14" s="213" t="s">
        <v>35</v>
      </c>
      <c r="E14" s="214"/>
      <c r="F14" s="214"/>
      <c r="G14" s="215">
        <v>77900000</v>
      </c>
      <c r="H14" s="29">
        <f t="shared" si="0"/>
        <v>77900000</v>
      </c>
      <c r="I14" s="30"/>
      <c r="J14" s="207"/>
      <c r="K14" s="208"/>
      <c r="L14" s="209"/>
      <c r="M14" s="210"/>
      <c r="N14" s="211"/>
    </row>
    <row r="15" spans="1:14" ht="22.8" hidden="1" x14ac:dyDescent="0.25">
      <c r="A15" s="24"/>
      <c r="B15" s="24"/>
      <c r="C15" s="212" t="s">
        <v>36</v>
      </c>
      <c r="D15" s="216" t="s">
        <v>37</v>
      </c>
      <c r="E15" s="217"/>
      <c r="F15" s="217"/>
      <c r="G15" s="215">
        <v>167142121</v>
      </c>
      <c r="H15" s="29">
        <f t="shared" si="0"/>
        <v>167142121</v>
      </c>
      <c r="I15" s="30"/>
      <c r="J15" s="207"/>
      <c r="K15" s="208"/>
      <c r="L15" s="209"/>
      <c r="M15" s="210"/>
      <c r="N15" s="211"/>
    </row>
    <row r="16" spans="1:14" ht="23.4" hidden="1" customHeight="1" x14ac:dyDescent="0.25">
      <c r="A16" s="24"/>
      <c r="B16" s="24"/>
      <c r="C16" s="212" t="s">
        <v>39</v>
      </c>
      <c r="D16" s="218" t="s">
        <v>40</v>
      </c>
      <c r="E16" s="219"/>
      <c r="F16" s="219"/>
      <c r="G16" s="215">
        <v>9034710</v>
      </c>
      <c r="H16" s="29">
        <f t="shared" si="0"/>
        <v>9034710</v>
      </c>
      <c r="I16" s="30"/>
      <c r="J16" s="207"/>
      <c r="K16" s="208"/>
      <c r="L16" s="209"/>
      <c r="M16" s="210"/>
      <c r="N16" s="211"/>
    </row>
    <row r="17" spans="1:14" ht="22.8" hidden="1" x14ac:dyDescent="0.25">
      <c r="A17" s="24"/>
      <c r="B17" s="24"/>
      <c r="C17" s="212" t="s">
        <v>42</v>
      </c>
      <c r="D17" s="216" t="s">
        <v>43</v>
      </c>
      <c r="E17" s="217"/>
      <c r="F17" s="217"/>
      <c r="G17" s="215">
        <v>97936248</v>
      </c>
      <c r="H17" s="29">
        <f t="shared" si="0"/>
        <v>97936248</v>
      </c>
      <c r="I17" s="30"/>
      <c r="J17" s="207"/>
      <c r="K17" s="208"/>
      <c r="L17" s="209"/>
      <c r="M17" s="210"/>
      <c r="N17" s="211"/>
    </row>
    <row r="18" spans="1:14" ht="22.8" hidden="1" x14ac:dyDescent="0.25">
      <c r="A18" s="24"/>
      <c r="B18" s="24"/>
      <c r="C18" s="212" t="s">
        <v>45</v>
      </c>
      <c r="D18" s="216" t="s">
        <v>46</v>
      </c>
      <c r="E18" s="217"/>
      <c r="F18" s="217"/>
      <c r="G18" s="215">
        <v>54208256</v>
      </c>
      <c r="H18" s="29">
        <f t="shared" si="0"/>
        <v>54208256</v>
      </c>
      <c r="I18" s="30"/>
      <c r="J18" s="207"/>
      <c r="K18" s="208"/>
      <c r="L18" s="209"/>
      <c r="M18" s="210"/>
      <c r="N18" s="211"/>
    </row>
    <row r="19" spans="1:14" hidden="1" x14ac:dyDescent="0.25">
      <c r="A19" s="24"/>
      <c r="B19" s="24"/>
      <c r="C19" s="212" t="s">
        <v>48</v>
      </c>
      <c r="D19" s="216" t="s">
        <v>49</v>
      </c>
      <c r="E19" s="217"/>
      <c r="F19" s="217"/>
      <c r="G19" s="215">
        <v>27104128</v>
      </c>
      <c r="H19" s="29">
        <f t="shared" si="0"/>
        <v>27104128</v>
      </c>
      <c r="I19" s="30"/>
      <c r="J19" s="207"/>
      <c r="K19" s="208"/>
      <c r="L19" s="209"/>
      <c r="M19" s="210"/>
      <c r="N19" s="211"/>
    </row>
    <row r="20" spans="1:14" ht="22.8" hidden="1" x14ac:dyDescent="0.25">
      <c r="A20" s="24"/>
      <c r="B20" s="24"/>
      <c r="C20" s="212" t="s">
        <v>51</v>
      </c>
      <c r="D20" s="216" t="s">
        <v>52</v>
      </c>
      <c r="E20" s="217"/>
      <c r="F20" s="217"/>
      <c r="G20" s="215">
        <v>90000000</v>
      </c>
      <c r="H20" s="29">
        <f t="shared" si="0"/>
        <v>90000000</v>
      </c>
      <c r="I20" s="30"/>
      <c r="J20" s="207"/>
      <c r="K20" s="208"/>
      <c r="L20" s="209"/>
      <c r="M20" s="210"/>
      <c r="N20" s="211"/>
    </row>
    <row r="21" spans="1:14" hidden="1" x14ac:dyDescent="0.25">
      <c r="A21" s="178">
        <v>1</v>
      </c>
      <c r="B21" s="180" t="s">
        <v>54</v>
      </c>
      <c r="C21" s="212" t="s">
        <v>55</v>
      </c>
      <c r="D21" s="220" t="s">
        <v>56</v>
      </c>
      <c r="E21" s="221"/>
      <c r="F21" s="221"/>
      <c r="G21" s="222">
        <v>0</v>
      </c>
      <c r="H21" s="29">
        <f t="shared" si="0"/>
        <v>0</v>
      </c>
      <c r="I21" s="30">
        <v>0</v>
      </c>
      <c r="J21" s="207"/>
      <c r="K21" s="223"/>
      <c r="L21" s="224"/>
      <c r="M21" s="225"/>
      <c r="N21" s="226"/>
    </row>
    <row r="22" spans="1:14" ht="37.5" hidden="1" customHeight="1" x14ac:dyDescent="0.25">
      <c r="A22" s="178">
        <v>1</v>
      </c>
      <c r="B22" s="180" t="s">
        <v>54</v>
      </c>
      <c r="C22" s="212" t="s">
        <v>58</v>
      </c>
      <c r="D22" s="220" t="s">
        <v>59</v>
      </c>
      <c r="E22" s="227"/>
      <c r="F22" s="227"/>
      <c r="G22" s="222">
        <v>1000000</v>
      </c>
      <c r="H22" s="29">
        <f t="shared" si="0"/>
        <v>1000000</v>
      </c>
      <c r="I22" s="30"/>
      <c r="J22" s="207"/>
      <c r="K22" s="208"/>
      <c r="L22" s="209"/>
      <c r="M22" s="228" t="s">
        <v>815</v>
      </c>
      <c r="N22" s="211" t="s">
        <v>816</v>
      </c>
    </row>
    <row r="23" spans="1:14" hidden="1" x14ac:dyDescent="0.25">
      <c r="A23" s="178">
        <v>1</v>
      </c>
      <c r="B23" s="180" t="s">
        <v>54</v>
      </c>
      <c r="C23" s="212" t="s">
        <v>60</v>
      </c>
      <c r="D23" s="220" t="s">
        <v>61</v>
      </c>
      <c r="E23" s="229"/>
      <c r="F23" s="229"/>
      <c r="G23" s="222">
        <v>0</v>
      </c>
      <c r="H23" s="29">
        <f t="shared" si="0"/>
        <v>0</v>
      </c>
      <c r="I23" s="30">
        <v>0</v>
      </c>
      <c r="J23" s="207"/>
      <c r="K23" s="223"/>
      <c r="L23" s="224"/>
      <c r="M23" s="225"/>
      <c r="N23" s="226"/>
    </row>
    <row r="24" spans="1:14" ht="205.2" hidden="1" customHeight="1" x14ac:dyDescent="0.25">
      <c r="A24" s="178">
        <v>1</v>
      </c>
      <c r="B24" s="180" t="s">
        <v>54</v>
      </c>
      <c r="C24" s="212" t="s">
        <v>64</v>
      </c>
      <c r="D24" s="220" t="s">
        <v>65</v>
      </c>
      <c r="E24" s="227"/>
      <c r="F24" s="227"/>
      <c r="G24" s="222">
        <v>14000000</v>
      </c>
      <c r="H24" s="29">
        <f t="shared" si="0"/>
        <v>14000000</v>
      </c>
      <c r="I24" s="30"/>
      <c r="J24" s="207"/>
      <c r="K24" s="208"/>
      <c r="L24" s="209"/>
      <c r="M24" s="228" t="s">
        <v>817</v>
      </c>
      <c r="N24" s="211" t="s">
        <v>818</v>
      </c>
    </row>
    <row r="25" spans="1:14" hidden="1" x14ac:dyDescent="0.25">
      <c r="A25" s="178">
        <v>1</v>
      </c>
      <c r="B25" s="180" t="s">
        <v>54</v>
      </c>
      <c r="C25" s="212" t="s">
        <v>66</v>
      </c>
      <c r="D25" s="220" t="s">
        <v>67</v>
      </c>
      <c r="E25" s="229"/>
      <c r="F25" s="229"/>
      <c r="G25" s="222">
        <v>0</v>
      </c>
      <c r="H25" s="29">
        <f t="shared" si="0"/>
        <v>0</v>
      </c>
      <c r="I25" s="30">
        <v>0</v>
      </c>
      <c r="J25" s="207"/>
      <c r="K25" s="223"/>
      <c r="L25" s="224"/>
      <c r="M25" s="225"/>
      <c r="N25" s="226"/>
    </row>
    <row r="26" spans="1:14" hidden="1" x14ac:dyDescent="0.25">
      <c r="A26" s="178">
        <v>1</v>
      </c>
      <c r="B26" s="180" t="s">
        <v>68</v>
      </c>
      <c r="C26" s="212" t="s">
        <v>69</v>
      </c>
      <c r="D26" s="220" t="s">
        <v>70</v>
      </c>
      <c r="E26" s="227"/>
      <c r="F26" s="227"/>
      <c r="G26" s="222">
        <f>10296000+10296000</f>
        <v>20592000</v>
      </c>
      <c r="H26" s="29">
        <f t="shared" si="0"/>
        <v>20592000</v>
      </c>
      <c r="I26" s="30"/>
      <c r="J26" s="207"/>
      <c r="K26" s="208"/>
      <c r="L26" s="209"/>
      <c r="M26" s="230"/>
      <c r="N26" s="211"/>
    </row>
    <row r="27" spans="1:14" hidden="1" x14ac:dyDescent="0.25">
      <c r="A27" s="178">
        <v>1</v>
      </c>
      <c r="B27" s="180" t="s">
        <v>68</v>
      </c>
      <c r="C27" s="212" t="s">
        <v>71</v>
      </c>
      <c r="D27" s="220" t="s">
        <v>72</v>
      </c>
      <c r="E27" s="227"/>
      <c r="F27" s="227"/>
      <c r="G27" s="222">
        <f>39000000+39000000</f>
        <v>78000000</v>
      </c>
      <c r="H27" s="29">
        <f t="shared" si="0"/>
        <v>78000000</v>
      </c>
      <c r="I27" s="30"/>
      <c r="J27" s="207"/>
      <c r="K27" s="208"/>
      <c r="L27" s="209"/>
      <c r="M27" s="230"/>
      <c r="N27" s="211"/>
    </row>
    <row r="28" spans="1:14" ht="123.6" hidden="1" customHeight="1" x14ac:dyDescent="0.25">
      <c r="A28" s="178">
        <v>1</v>
      </c>
      <c r="B28" s="180" t="s">
        <v>68</v>
      </c>
      <c r="C28" s="212" t="s">
        <v>73</v>
      </c>
      <c r="D28" s="220" t="s">
        <v>74</v>
      </c>
      <c r="E28" s="227"/>
      <c r="F28" s="227"/>
      <c r="G28" s="222">
        <v>1000000</v>
      </c>
      <c r="H28" s="29">
        <f t="shared" si="0"/>
        <v>1000000</v>
      </c>
      <c r="I28" s="30"/>
      <c r="J28" s="207"/>
      <c r="K28" s="208"/>
      <c r="L28" s="209" t="s">
        <v>819</v>
      </c>
      <c r="M28" s="230"/>
      <c r="N28" s="211"/>
    </row>
    <row r="29" spans="1:14" ht="84.6" hidden="1" customHeight="1" x14ac:dyDescent="0.25">
      <c r="A29" s="178">
        <v>1</v>
      </c>
      <c r="B29" s="180" t="s">
        <v>68</v>
      </c>
      <c r="C29" s="212" t="s">
        <v>75</v>
      </c>
      <c r="D29" s="220" t="s">
        <v>76</v>
      </c>
      <c r="E29" s="227"/>
      <c r="F29" s="227"/>
      <c r="G29" s="222">
        <f>38000000+2000000</f>
        <v>40000000</v>
      </c>
      <c r="H29" s="29">
        <f t="shared" si="0"/>
        <v>40000000</v>
      </c>
      <c r="I29" s="30"/>
      <c r="J29" s="207"/>
      <c r="K29" s="208"/>
      <c r="L29" s="209"/>
      <c r="M29" s="230" t="s">
        <v>820</v>
      </c>
      <c r="N29" s="231" t="s">
        <v>821</v>
      </c>
    </row>
    <row r="30" spans="1:14" ht="79.2" hidden="1" x14ac:dyDescent="0.25">
      <c r="A30" s="178">
        <v>1</v>
      </c>
      <c r="B30" s="180" t="s">
        <v>68</v>
      </c>
      <c r="C30" s="212" t="s">
        <v>79</v>
      </c>
      <c r="D30" s="220" t="s">
        <v>80</v>
      </c>
      <c r="E30" s="227"/>
      <c r="F30" s="227"/>
      <c r="G30" s="222">
        <f>13000000+12500000</f>
        <v>25500000</v>
      </c>
      <c r="H30" s="29">
        <f t="shared" si="0"/>
        <v>25500000</v>
      </c>
      <c r="I30" s="30" t="s">
        <v>822</v>
      </c>
      <c r="J30" s="207"/>
      <c r="K30" s="208"/>
      <c r="L30" s="209"/>
      <c r="M30" s="230"/>
      <c r="N30" s="211"/>
    </row>
    <row r="31" spans="1:14" ht="95.4" hidden="1" customHeight="1" x14ac:dyDescent="0.25">
      <c r="A31" s="178">
        <v>1</v>
      </c>
      <c r="B31" s="180" t="s">
        <v>83</v>
      </c>
      <c r="C31" s="212" t="s">
        <v>84</v>
      </c>
      <c r="D31" s="220" t="s">
        <v>85</v>
      </c>
      <c r="E31" s="227"/>
      <c r="F31" s="227"/>
      <c r="G31" s="222">
        <v>13250000</v>
      </c>
      <c r="H31" s="29">
        <f t="shared" si="0"/>
        <v>13250000</v>
      </c>
      <c r="I31" s="30"/>
      <c r="J31" s="207"/>
      <c r="K31" s="208" t="s">
        <v>86</v>
      </c>
      <c r="L31" s="209" t="s">
        <v>823</v>
      </c>
      <c r="M31" s="228"/>
      <c r="N31" s="211"/>
    </row>
    <row r="32" spans="1:14" ht="69" hidden="1" customHeight="1" x14ac:dyDescent="0.25">
      <c r="A32" s="178">
        <v>1</v>
      </c>
      <c r="B32" s="180" t="s">
        <v>83</v>
      </c>
      <c r="C32" s="212" t="s">
        <v>90</v>
      </c>
      <c r="D32" s="220" t="s">
        <v>91</v>
      </c>
      <c r="E32" s="227"/>
      <c r="F32" s="227"/>
      <c r="G32" s="222">
        <v>1425000</v>
      </c>
      <c r="H32" s="29">
        <f t="shared" si="0"/>
        <v>1425000</v>
      </c>
      <c r="I32" s="30"/>
      <c r="J32" s="207"/>
      <c r="K32" s="208"/>
      <c r="L32" s="209"/>
      <c r="M32" s="230" t="s">
        <v>824</v>
      </c>
      <c r="N32" s="211" t="s">
        <v>825</v>
      </c>
    </row>
    <row r="33" spans="1:14" ht="124.95" customHeight="1" x14ac:dyDescent="0.25">
      <c r="A33" s="178">
        <v>1</v>
      </c>
      <c r="B33" s="180" t="s">
        <v>83</v>
      </c>
      <c r="C33" s="212" t="s">
        <v>93</v>
      </c>
      <c r="D33" s="220" t="s">
        <v>94</v>
      </c>
      <c r="E33" s="232">
        <v>1500000</v>
      </c>
      <c r="F33" s="227"/>
      <c r="G33" s="222">
        <v>10300000</v>
      </c>
      <c r="H33" s="29">
        <f t="shared" si="0"/>
        <v>11800000</v>
      </c>
      <c r="I33" s="30" t="s">
        <v>826</v>
      </c>
      <c r="J33" s="207" t="s">
        <v>827</v>
      </c>
      <c r="K33" s="208"/>
      <c r="L33" s="209"/>
      <c r="M33" s="230" t="s">
        <v>828</v>
      </c>
      <c r="N33" s="211" t="s">
        <v>829</v>
      </c>
    </row>
    <row r="34" spans="1:14" ht="46.95" customHeight="1" x14ac:dyDescent="0.25">
      <c r="A34" s="178">
        <v>1</v>
      </c>
      <c r="B34" s="180" t="s">
        <v>83</v>
      </c>
      <c r="C34" s="212" t="s">
        <v>96</v>
      </c>
      <c r="D34" s="220" t="s">
        <v>97</v>
      </c>
      <c r="E34" s="232">
        <v>2000000</v>
      </c>
      <c r="F34" s="227"/>
      <c r="G34" s="222">
        <v>150000</v>
      </c>
      <c r="H34" s="29">
        <f t="shared" si="0"/>
        <v>2150000</v>
      </c>
      <c r="I34" s="30" t="s">
        <v>830</v>
      </c>
      <c r="J34" s="207" t="s">
        <v>827</v>
      </c>
      <c r="K34" s="208" t="s">
        <v>129</v>
      </c>
      <c r="L34" s="209" t="s">
        <v>831</v>
      </c>
      <c r="M34" s="230"/>
      <c r="N34" s="211"/>
    </row>
    <row r="35" spans="1:14" hidden="1" x14ac:dyDescent="0.25">
      <c r="A35" s="178">
        <v>1</v>
      </c>
      <c r="B35" s="180" t="s">
        <v>83</v>
      </c>
      <c r="C35" s="212" t="s">
        <v>98</v>
      </c>
      <c r="D35" s="220" t="s">
        <v>99</v>
      </c>
      <c r="E35" s="227"/>
      <c r="F35" s="227"/>
      <c r="G35" s="222">
        <v>305420</v>
      </c>
      <c r="H35" s="29">
        <f t="shared" si="0"/>
        <v>305420</v>
      </c>
      <c r="I35" s="30">
        <v>0</v>
      </c>
      <c r="J35" s="207"/>
      <c r="K35" s="208"/>
      <c r="L35" s="209"/>
      <c r="M35" s="230"/>
      <c r="N35" s="211"/>
    </row>
    <row r="36" spans="1:14" ht="198" hidden="1" x14ac:dyDescent="0.25">
      <c r="A36" s="178">
        <v>1</v>
      </c>
      <c r="B36" s="180" t="s">
        <v>83</v>
      </c>
      <c r="C36" s="212" t="s">
        <v>100</v>
      </c>
      <c r="D36" s="233" t="s">
        <v>101</v>
      </c>
      <c r="E36" s="227"/>
      <c r="F36" s="227"/>
      <c r="G36" s="222">
        <f>18000000+3000000</f>
        <v>21000000</v>
      </c>
      <c r="H36" s="29">
        <f t="shared" si="0"/>
        <v>21000000</v>
      </c>
      <c r="I36" s="30" t="s">
        <v>832</v>
      </c>
      <c r="J36" s="207"/>
      <c r="K36" s="208"/>
      <c r="L36" s="234"/>
      <c r="M36" s="230" t="s">
        <v>833</v>
      </c>
      <c r="N36" s="211" t="s">
        <v>834</v>
      </c>
    </row>
    <row r="37" spans="1:14" ht="39.6" hidden="1" x14ac:dyDescent="0.25">
      <c r="A37" s="178">
        <v>1</v>
      </c>
      <c r="B37" s="180" t="s">
        <v>83</v>
      </c>
      <c r="C37" s="212" t="s">
        <v>104</v>
      </c>
      <c r="D37" s="233" t="s">
        <v>105</v>
      </c>
      <c r="E37" s="227"/>
      <c r="F37" s="227"/>
      <c r="G37" s="222">
        <v>16750000</v>
      </c>
      <c r="H37" s="29">
        <f t="shared" si="0"/>
        <v>16750000</v>
      </c>
      <c r="I37" s="30"/>
      <c r="J37" s="207"/>
      <c r="K37" s="208"/>
      <c r="L37" s="209"/>
      <c r="M37" s="230" t="s">
        <v>835</v>
      </c>
      <c r="N37" s="211" t="s">
        <v>836</v>
      </c>
    </row>
    <row r="38" spans="1:14" hidden="1" x14ac:dyDescent="0.25">
      <c r="A38" s="178">
        <v>1</v>
      </c>
      <c r="B38" s="180" t="s">
        <v>109</v>
      </c>
      <c r="C38" s="212" t="s">
        <v>110</v>
      </c>
      <c r="D38" s="235" t="s">
        <v>111</v>
      </c>
      <c r="E38" s="236"/>
      <c r="F38" s="236"/>
      <c r="G38" s="222">
        <v>0</v>
      </c>
      <c r="H38" s="29">
        <f t="shared" si="0"/>
        <v>0</v>
      </c>
      <c r="I38" s="30">
        <v>0</v>
      </c>
      <c r="J38" s="207"/>
      <c r="K38" s="223"/>
      <c r="L38" s="224"/>
      <c r="M38" s="237"/>
      <c r="N38" s="226"/>
    </row>
    <row r="39" spans="1:14" ht="11.4" hidden="1" customHeight="1" x14ac:dyDescent="0.25">
      <c r="A39" s="178">
        <v>1</v>
      </c>
      <c r="B39" s="180" t="s">
        <v>109</v>
      </c>
      <c r="C39" s="212" t="s">
        <v>112</v>
      </c>
      <c r="D39" s="235" t="s">
        <v>113</v>
      </c>
      <c r="E39" s="236"/>
      <c r="F39" s="236"/>
      <c r="G39" s="222">
        <v>0</v>
      </c>
      <c r="H39" s="29">
        <f t="shared" si="0"/>
        <v>0</v>
      </c>
      <c r="I39" s="30">
        <v>0</v>
      </c>
      <c r="J39" s="207"/>
      <c r="K39" s="223"/>
      <c r="L39" s="224"/>
      <c r="M39" s="237"/>
      <c r="N39" s="226"/>
    </row>
    <row r="40" spans="1:14" ht="87.6" customHeight="1" x14ac:dyDescent="0.25">
      <c r="A40" s="178">
        <v>1</v>
      </c>
      <c r="B40" s="180" t="s">
        <v>109</v>
      </c>
      <c r="C40" s="212" t="s">
        <v>114</v>
      </c>
      <c r="D40" s="220" t="s">
        <v>115</v>
      </c>
      <c r="E40" s="232">
        <v>1000000</v>
      </c>
      <c r="F40" s="227"/>
      <c r="G40" s="222">
        <v>0</v>
      </c>
      <c r="H40" s="29">
        <f t="shared" si="0"/>
        <v>1000000</v>
      </c>
      <c r="I40" s="30" t="s">
        <v>837</v>
      </c>
      <c r="J40" s="207" t="s">
        <v>827</v>
      </c>
      <c r="K40" s="208" t="s">
        <v>129</v>
      </c>
      <c r="L40" s="209" t="s">
        <v>838</v>
      </c>
      <c r="M40" s="228"/>
      <c r="N40" s="211"/>
    </row>
    <row r="41" spans="1:14" ht="28.2" hidden="1" customHeight="1" x14ac:dyDescent="0.25">
      <c r="A41" s="178">
        <v>1</v>
      </c>
      <c r="B41" s="180" t="s">
        <v>109</v>
      </c>
      <c r="C41" s="212" t="s">
        <v>116</v>
      </c>
      <c r="D41" s="220" t="s">
        <v>117</v>
      </c>
      <c r="E41" s="227"/>
      <c r="F41" s="227"/>
      <c r="G41" s="222">
        <v>12000000</v>
      </c>
      <c r="H41" s="29">
        <f t="shared" si="0"/>
        <v>12000000</v>
      </c>
      <c r="I41" s="30"/>
      <c r="J41" s="207"/>
      <c r="K41" s="208" t="s">
        <v>86</v>
      </c>
      <c r="L41" s="209" t="s">
        <v>839</v>
      </c>
      <c r="M41" s="228"/>
      <c r="N41" s="211"/>
    </row>
    <row r="42" spans="1:14" hidden="1" x14ac:dyDescent="0.25">
      <c r="A42" s="178">
        <v>1</v>
      </c>
      <c r="B42" s="180" t="s">
        <v>109</v>
      </c>
      <c r="C42" s="212" t="s">
        <v>120</v>
      </c>
      <c r="D42" s="235" t="s">
        <v>121</v>
      </c>
      <c r="E42" s="236"/>
      <c r="F42" s="236"/>
      <c r="G42" s="222">
        <v>0</v>
      </c>
      <c r="H42" s="29">
        <f t="shared" si="0"/>
        <v>0</v>
      </c>
      <c r="I42" s="30"/>
      <c r="J42" s="207"/>
      <c r="K42" s="223"/>
      <c r="L42" s="224"/>
      <c r="M42" s="237"/>
      <c r="N42" s="226"/>
    </row>
    <row r="43" spans="1:14" ht="232.2" hidden="1" customHeight="1" x14ac:dyDescent="0.25">
      <c r="A43" s="178">
        <v>1</v>
      </c>
      <c r="B43" s="180" t="s">
        <v>109</v>
      </c>
      <c r="C43" s="212" t="s">
        <v>126</v>
      </c>
      <c r="D43" s="220" t="s">
        <v>127</v>
      </c>
      <c r="E43" s="227"/>
      <c r="F43" s="227"/>
      <c r="G43" s="222">
        <f>215614500+215614500</f>
        <v>431229000</v>
      </c>
      <c r="H43" s="29">
        <f t="shared" si="0"/>
        <v>431229000</v>
      </c>
      <c r="I43" s="30" t="s">
        <v>840</v>
      </c>
      <c r="J43" s="207"/>
      <c r="K43" s="238" t="s">
        <v>129</v>
      </c>
      <c r="L43" s="209" t="s">
        <v>841</v>
      </c>
      <c r="M43" s="239" t="s">
        <v>842</v>
      </c>
      <c r="N43" s="211" t="s">
        <v>843</v>
      </c>
    </row>
    <row r="44" spans="1:14" ht="182.4" x14ac:dyDescent="0.25">
      <c r="A44" s="178">
        <v>1</v>
      </c>
      <c r="B44" s="180" t="s">
        <v>109</v>
      </c>
      <c r="C44" s="876" t="s">
        <v>133</v>
      </c>
      <c r="D44" s="220" t="s">
        <v>134</v>
      </c>
      <c r="E44" s="232">
        <v>3000000</v>
      </c>
      <c r="F44" s="227"/>
      <c r="G44" s="222">
        <v>55555000</v>
      </c>
      <c r="H44" s="29">
        <f t="shared" si="0"/>
        <v>58555000</v>
      </c>
      <c r="I44" s="30" t="s">
        <v>844</v>
      </c>
      <c r="J44" s="207" t="s">
        <v>827</v>
      </c>
      <c r="K44" s="241" t="s">
        <v>129</v>
      </c>
      <c r="L44" s="209" t="s">
        <v>845</v>
      </c>
      <c r="M44" s="228" t="s">
        <v>846</v>
      </c>
      <c r="N44" s="211" t="s">
        <v>847</v>
      </c>
    </row>
    <row r="45" spans="1:14" ht="49.2" customHeight="1" x14ac:dyDescent="0.25">
      <c r="A45" s="178">
        <v>1</v>
      </c>
      <c r="B45" s="180" t="s">
        <v>139</v>
      </c>
      <c r="C45" s="242" t="s">
        <v>140</v>
      </c>
      <c r="D45" s="233" t="s">
        <v>141</v>
      </c>
      <c r="E45" s="243">
        <v>300000</v>
      </c>
      <c r="F45" s="244"/>
      <c r="G45" s="215">
        <v>645000</v>
      </c>
      <c r="H45" s="29">
        <f t="shared" si="0"/>
        <v>945000</v>
      </c>
      <c r="I45" s="30" t="s">
        <v>848</v>
      </c>
      <c r="J45" s="207" t="s">
        <v>827</v>
      </c>
      <c r="K45" s="241"/>
      <c r="L45" s="209" t="s">
        <v>819</v>
      </c>
      <c r="M45" s="228"/>
      <c r="N45" s="211"/>
    </row>
    <row r="46" spans="1:14" ht="46.2" customHeight="1" x14ac:dyDescent="0.25">
      <c r="A46" s="178">
        <v>1</v>
      </c>
      <c r="B46" s="180" t="s">
        <v>139</v>
      </c>
      <c r="C46" s="242" t="s">
        <v>142</v>
      </c>
      <c r="D46" s="233" t="s">
        <v>143</v>
      </c>
      <c r="E46" s="243">
        <v>10600000</v>
      </c>
      <c r="F46" s="244"/>
      <c r="G46" s="215">
        <v>12650000</v>
      </c>
      <c r="H46" s="29">
        <f t="shared" si="0"/>
        <v>23250000</v>
      </c>
      <c r="I46" s="30" t="s">
        <v>849</v>
      </c>
      <c r="J46" s="207" t="s">
        <v>827</v>
      </c>
      <c r="K46" s="241"/>
      <c r="L46" s="209" t="s">
        <v>819</v>
      </c>
      <c r="M46" s="228"/>
      <c r="N46" s="211"/>
    </row>
    <row r="47" spans="1:14" hidden="1" x14ac:dyDescent="0.25">
      <c r="A47" s="178">
        <v>1</v>
      </c>
      <c r="B47" s="180" t="s">
        <v>139</v>
      </c>
      <c r="C47" s="242" t="s">
        <v>144</v>
      </c>
      <c r="D47" s="245" t="s">
        <v>145</v>
      </c>
      <c r="E47" s="246"/>
      <c r="F47" s="246"/>
      <c r="G47" s="215">
        <v>0</v>
      </c>
      <c r="H47" s="29">
        <f t="shared" si="0"/>
        <v>0</v>
      </c>
      <c r="I47" s="30"/>
      <c r="J47" s="207"/>
      <c r="K47" s="241"/>
      <c r="L47" s="209"/>
      <c r="M47" s="230"/>
      <c r="N47" s="211"/>
    </row>
    <row r="48" spans="1:14" hidden="1" x14ac:dyDescent="0.25">
      <c r="A48" s="178">
        <v>1</v>
      </c>
      <c r="B48" s="180" t="s">
        <v>139</v>
      </c>
      <c r="C48" s="242" t="s">
        <v>146</v>
      </c>
      <c r="D48" s="245" t="s">
        <v>147</v>
      </c>
      <c r="E48" s="246"/>
      <c r="F48" s="246"/>
      <c r="G48" s="215">
        <v>0</v>
      </c>
      <c r="H48" s="29">
        <f t="shared" si="0"/>
        <v>0</v>
      </c>
      <c r="I48" s="30"/>
      <c r="J48" s="207"/>
      <c r="K48" s="241"/>
      <c r="L48" s="209" t="s">
        <v>850</v>
      </c>
      <c r="M48" s="228"/>
      <c r="N48" s="211"/>
    </row>
    <row r="49" spans="1:14" ht="57" hidden="1" customHeight="1" x14ac:dyDescent="0.25">
      <c r="A49" s="178">
        <v>1</v>
      </c>
      <c r="B49" s="180" t="s">
        <v>148</v>
      </c>
      <c r="C49" s="242" t="s">
        <v>149</v>
      </c>
      <c r="D49" s="233" t="s">
        <v>150</v>
      </c>
      <c r="E49" s="244"/>
      <c r="F49" s="244"/>
      <c r="G49" s="215">
        <v>58000000</v>
      </c>
      <c r="H49" s="29">
        <f t="shared" si="0"/>
        <v>58000000</v>
      </c>
      <c r="I49" s="30"/>
      <c r="J49" s="207"/>
      <c r="K49" s="241" t="s">
        <v>86</v>
      </c>
      <c r="L49" s="209" t="s">
        <v>851</v>
      </c>
      <c r="M49" s="228"/>
      <c r="N49" s="211"/>
    </row>
    <row r="50" spans="1:14" hidden="1" x14ac:dyDescent="0.25">
      <c r="A50" s="178">
        <v>1</v>
      </c>
      <c r="B50" s="180" t="s">
        <v>148</v>
      </c>
      <c r="C50" s="212" t="s">
        <v>153</v>
      </c>
      <c r="D50" s="235" t="s">
        <v>154</v>
      </c>
      <c r="E50" s="236"/>
      <c r="F50" s="236"/>
      <c r="G50" s="222">
        <v>0</v>
      </c>
      <c r="H50" s="29">
        <f t="shared" si="0"/>
        <v>0</v>
      </c>
      <c r="I50" s="30">
        <v>0</v>
      </c>
      <c r="J50" s="207"/>
      <c r="K50" s="223"/>
      <c r="L50" s="224" t="s">
        <v>850</v>
      </c>
      <c r="M50" s="237"/>
      <c r="N50" s="226"/>
    </row>
    <row r="51" spans="1:14" hidden="1" x14ac:dyDescent="0.25">
      <c r="A51" s="178">
        <v>1</v>
      </c>
      <c r="B51" s="180" t="s">
        <v>148</v>
      </c>
      <c r="C51" s="212" t="s">
        <v>155</v>
      </c>
      <c r="D51" s="235" t="s">
        <v>156</v>
      </c>
      <c r="E51" s="236"/>
      <c r="F51" s="236"/>
      <c r="G51" s="222">
        <v>0</v>
      </c>
      <c r="H51" s="29">
        <f t="shared" si="0"/>
        <v>0</v>
      </c>
      <c r="I51" s="30">
        <v>0</v>
      </c>
      <c r="J51" s="207"/>
      <c r="K51" s="223"/>
      <c r="L51" s="224" t="s">
        <v>850</v>
      </c>
      <c r="M51" s="237"/>
      <c r="N51" s="226"/>
    </row>
    <row r="52" spans="1:14" ht="132" hidden="1" x14ac:dyDescent="0.25">
      <c r="A52" s="178">
        <v>1</v>
      </c>
      <c r="B52" s="180" t="s">
        <v>157</v>
      </c>
      <c r="C52" s="240" t="s">
        <v>158</v>
      </c>
      <c r="D52" s="220" t="s">
        <v>159</v>
      </c>
      <c r="E52" s="227"/>
      <c r="F52" s="227"/>
      <c r="G52" s="222">
        <f>16292500-25580</f>
        <v>16266920</v>
      </c>
      <c r="H52" s="29">
        <f t="shared" si="0"/>
        <v>16266920</v>
      </c>
      <c r="I52" s="30" t="s">
        <v>852</v>
      </c>
      <c r="J52" s="207"/>
      <c r="K52" s="241"/>
      <c r="L52" s="209"/>
      <c r="M52" s="228"/>
      <c r="N52" s="211"/>
    </row>
    <row r="53" spans="1:14" ht="86.4" hidden="1" customHeight="1" x14ac:dyDescent="0.25">
      <c r="B53" s="180"/>
      <c r="C53" s="212" t="s">
        <v>162</v>
      </c>
      <c r="D53" s="220" t="s">
        <v>163</v>
      </c>
      <c r="E53" s="227"/>
      <c r="F53" s="227"/>
      <c r="G53" s="222">
        <v>6500000</v>
      </c>
      <c r="H53" s="29">
        <f t="shared" si="0"/>
        <v>6500000</v>
      </c>
      <c r="I53" s="30" t="s">
        <v>853</v>
      </c>
      <c r="J53" s="207"/>
      <c r="K53" s="241"/>
      <c r="L53" s="209" t="s">
        <v>850</v>
      </c>
      <c r="M53" s="228"/>
      <c r="N53" s="211"/>
    </row>
    <row r="54" spans="1:14" hidden="1" x14ac:dyDescent="0.25">
      <c r="A54" s="178">
        <v>1</v>
      </c>
      <c r="B54" s="180" t="s">
        <v>157</v>
      </c>
      <c r="C54" s="212" t="s">
        <v>164</v>
      </c>
      <c r="D54" s="235" t="s">
        <v>165</v>
      </c>
      <c r="E54" s="236"/>
      <c r="F54" s="236"/>
      <c r="G54" s="222">
        <v>0</v>
      </c>
      <c r="H54" s="29">
        <f t="shared" si="0"/>
        <v>0</v>
      </c>
      <c r="I54" s="30"/>
      <c r="J54" s="207"/>
      <c r="K54" s="241"/>
      <c r="L54" s="209" t="s">
        <v>819</v>
      </c>
      <c r="M54" s="230"/>
      <c r="N54" s="211"/>
    </row>
    <row r="55" spans="1:14" ht="34.200000000000003" hidden="1" x14ac:dyDescent="0.25">
      <c r="A55" s="178">
        <v>1</v>
      </c>
      <c r="B55" s="180" t="s">
        <v>166</v>
      </c>
      <c r="C55" s="212" t="s">
        <v>167</v>
      </c>
      <c r="D55" s="233" t="s">
        <v>168</v>
      </c>
      <c r="E55" s="227"/>
      <c r="F55" s="227"/>
      <c r="G55" s="222">
        <f>9300000-3300000</f>
        <v>6000000</v>
      </c>
      <c r="H55" s="29">
        <f t="shared" si="0"/>
        <v>6000000</v>
      </c>
      <c r="I55" s="30"/>
      <c r="J55" s="207"/>
      <c r="K55" s="241" t="s">
        <v>129</v>
      </c>
      <c r="L55" s="209" t="s">
        <v>854</v>
      </c>
      <c r="M55" s="230"/>
      <c r="N55" s="211"/>
    </row>
    <row r="56" spans="1:14" hidden="1" x14ac:dyDescent="0.25">
      <c r="A56" s="178">
        <v>1</v>
      </c>
      <c r="B56" s="180" t="s">
        <v>54</v>
      </c>
      <c r="C56" s="212" t="s">
        <v>172</v>
      </c>
      <c r="D56" s="245" t="s">
        <v>173</v>
      </c>
      <c r="E56" s="236"/>
      <c r="F56" s="236"/>
      <c r="G56" s="222">
        <v>0</v>
      </c>
      <c r="H56" s="29">
        <f t="shared" si="0"/>
        <v>0</v>
      </c>
      <c r="I56" s="30"/>
      <c r="J56" s="207"/>
      <c r="K56" s="241"/>
      <c r="L56" s="209"/>
      <c r="M56" s="230"/>
      <c r="N56" s="211"/>
    </row>
    <row r="57" spans="1:14" ht="32.4" hidden="1" customHeight="1" x14ac:dyDescent="0.25">
      <c r="A57" s="178">
        <v>1</v>
      </c>
      <c r="B57" s="180" t="s">
        <v>54</v>
      </c>
      <c r="C57" s="212" t="s">
        <v>174</v>
      </c>
      <c r="D57" s="233" t="s">
        <v>175</v>
      </c>
      <c r="E57" s="227"/>
      <c r="F57" s="227"/>
      <c r="G57" s="222">
        <v>2760000</v>
      </c>
      <c r="H57" s="29">
        <f t="shared" si="0"/>
        <v>2760000</v>
      </c>
      <c r="I57" s="30"/>
      <c r="J57" s="207"/>
      <c r="K57" s="241" t="s">
        <v>129</v>
      </c>
      <c r="L57" s="209" t="s">
        <v>855</v>
      </c>
      <c r="M57" s="230"/>
      <c r="N57" s="211"/>
    </row>
    <row r="58" spans="1:14" ht="147" hidden="1" customHeight="1" x14ac:dyDescent="0.25">
      <c r="A58" s="178">
        <v>1</v>
      </c>
      <c r="B58" s="180" t="s">
        <v>166</v>
      </c>
      <c r="C58" s="212" t="s">
        <v>176</v>
      </c>
      <c r="D58" s="233" t="s">
        <v>177</v>
      </c>
      <c r="E58" s="227"/>
      <c r="F58" s="227"/>
      <c r="G58" s="222">
        <f>15850000-9100000</f>
        <v>6750000</v>
      </c>
      <c r="H58" s="29">
        <f t="shared" si="0"/>
        <v>6750000</v>
      </c>
      <c r="I58" s="30"/>
      <c r="J58" s="207"/>
      <c r="K58" s="241" t="s">
        <v>129</v>
      </c>
      <c r="L58" s="209" t="s">
        <v>856</v>
      </c>
      <c r="M58" s="230"/>
      <c r="N58" s="211"/>
    </row>
    <row r="59" spans="1:14" ht="186.6" hidden="1" customHeight="1" x14ac:dyDescent="0.25">
      <c r="A59" s="178">
        <v>1</v>
      </c>
      <c r="B59" s="180" t="s">
        <v>166</v>
      </c>
      <c r="C59" s="212" t="s">
        <v>180</v>
      </c>
      <c r="D59" s="233" t="s">
        <v>181</v>
      </c>
      <c r="E59" s="227"/>
      <c r="F59" s="227"/>
      <c r="G59" s="222">
        <v>9000000</v>
      </c>
      <c r="H59" s="29">
        <f t="shared" si="0"/>
        <v>9000000</v>
      </c>
      <c r="I59" s="30"/>
      <c r="J59" s="207"/>
      <c r="K59" s="241" t="s">
        <v>129</v>
      </c>
      <c r="L59" s="209" t="s">
        <v>857</v>
      </c>
      <c r="M59" s="230"/>
      <c r="N59" s="211"/>
    </row>
    <row r="60" spans="1:14" ht="158.4" hidden="1" x14ac:dyDescent="0.25">
      <c r="A60" s="178">
        <v>1</v>
      </c>
      <c r="B60" s="180" t="s">
        <v>166</v>
      </c>
      <c r="C60" s="212" t="s">
        <v>184</v>
      </c>
      <c r="D60" s="233" t="s">
        <v>185</v>
      </c>
      <c r="E60" s="227"/>
      <c r="F60" s="227"/>
      <c r="G60" s="222">
        <f>14000000-7000000</f>
        <v>7000000</v>
      </c>
      <c r="H60" s="29">
        <f t="shared" si="0"/>
        <v>7000000</v>
      </c>
      <c r="I60" s="30"/>
      <c r="J60" s="207"/>
      <c r="K60" s="241"/>
      <c r="L60" s="247"/>
      <c r="M60" s="230" t="s">
        <v>858</v>
      </c>
      <c r="N60" s="211" t="s">
        <v>859</v>
      </c>
    </row>
    <row r="61" spans="1:14" ht="182.4" hidden="1" x14ac:dyDescent="0.25">
      <c r="A61" s="178">
        <v>1</v>
      </c>
      <c r="B61" s="180" t="s">
        <v>166</v>
      </c>
      <c r="C61" s="212" t="s">
        <v>186</v>
      </c>
      <c r="D61" s="233" t="s">
        <v>187</v>
      </c>
      <c r="E61" s="227"/>
      <c r="F61" s="227"/>
      <c r="G61" s="222">
        <v>18000000</v>
      </c>
      <c r="H61" s="29">
        <f t="shared" si="0"/>
        <v>18000000</v>
      </c>
      <c r="I61" s="30"/>
      <c r="J61" s="207"/>
      <c r="K61" s="241" t="s">
        <v>129</v>
      </c>
      <c r="L61" s="209" t="s">
        <v>860</v>
      </c>
      <c r="M61" s="230"/>
      <c r="N61" s="211"/>
    </row>
    <row r="62" spans="1:14" ht="353.4" hidden="1" x14ac:dyDescent="0.25">
      <c r="A62" s="178">
        <v>1</v>
      </c>
      <c r="B62" s="180" t="s">
        <v>166</v>
      </c>
      <c r="C62" s="212" t="s">
        <v>190</v>
      </c>
      <c r="D62" s="233" t="s">
        <v>798</v>
      </c>
      <c r="E62" s="227"/>
      <c r="F62" s="227"/>
      <c r="G62" s="222">
        <v>15000000</v>
      </c>
      <c r="H62" s="29">
        <f t="shared" si="0"/>
        <v>15000000</v>
      </c>
      <c r="I62" s="30"/>
      <c r="J62" s="207"/>
      <c r="K62" s="241" t="s">
        <v>129</v>
      </c>
      <c r="L62" s="209" t="s">
        <v>861</v>
      </c>
      <c r="M62" s="230"/>
      <c r="N62" s="211"/>
    </row>
    <row r="63" spans="1:14" ht="111.6" customHeight="1" x14ac:dyDescent="0.25">
      <c r="A63" s="178">
        <v>1</v>
      </c>
      <c r="B63" s="180" t="s">
        <v>166</v>
      </c>
      <c r="C63" s="212" t="s">
        <v>194</v>
      </c>
      <c r="D63" s="220" t="s">
        <v>195</v>
      </c>
      <c r="E63" s="232">
        <v>250000</v>
      </c>
      <c r="F63" s="227"/>
      <c r="G63" s="222">
        <v>600000</v>
      </c>
      <c r="H63" s="29">
        <f t="shared" si="0"/>
        <v>850000</v>
      </c>
      <c r="I63" s="248" t="s">
        <v>862</v>
      </c>
      <c r="J63" s="249" t="s">
        <v>827</v>
      </c>
      <c r="K63" s="241" t="s">
        <v>129</v>
      </c>
      <c r="L63" s="209" t="s">
        <v>863</v>
      </c>
      <c r="M63" s="230"/>
      <c r="N63" s="211"/>
    </row>
    <row r="64" spans="1:14" ht="13.95" hidden="1" customHeight="1" x14ac:dyDescent="0.25">
      <c r="A64" s="178">
        <v>1</v>
      </c>
      <c r="B64" s="180" t="s">
        <v>198</v>
      </c>
      <c r="C64" s="212" t="s">
        <v>199</v>
      </c>
      <c r="D64" s="235" t="s">
        <v>200</v>
      </c>
      <c r="E64" s="236"/>
      <c r="F64" s="236"/>
      <c r="G64" s="222">
        <v>0</v>
      </c>
      <c r="H64" s="29">
        <f t="shared" si="0"/>
        <v>0</v>
      </c>
      <c r="I64" s="30" t="s">
        <v>850</v>
      </c>
      <c r="J64" s="207"/>
      <c r="K64" s="223"/>
      <c r="L64" s="224" t="s">
        <v>850</v>
      </c>
      <c r="M64" s="237"/>
      <c r="N64" s="226" t="s">
        <v>864</v>
      </c>
    </row>
    <row r="65" spans="1:14" ht="13.95" hidden="1" customHeight="1" x14ac:dyDescent="0.25">
      <c r="A65" s="178">
        <v>1</v>
      </c>
      <c r="B65" s="180" t="s">
        <v>198</v>
      </c>
      <c r="C65" s="212" t="s">
        <v>201</v>
      </c>
      <c r="D65" s="235" t="s">
        <v>202</v>
      </c>
      <c r="E65" s="236"/>
      <c r="F65" s="236"/>
      <c r="G65" s="222">
        <v>0</v>
      </c>
      <c r="H65" s="29">
        <f t="shared" si="0"/>
        <v>0</v>
      </c>
      <c r="I65" s="30" t="s">
        <v>850</v>
      </c>
      <c r="J65" s="207"/>
      <c r="K65" s="223"/>
      <c r="L65" s="224"/>
      <c r="M65" s="237"/>
      <c r="N65" s="226" t="s">
        <v>865</v>
      </c>
    </row>
    <row r="66" spans="1:14" ht="13.95" hidden="1" customHeight="1" x14ac:dyDescent="0.25">
      <c r="A66" s="178">
        <v>1</v>
      </c>
      <c r="B66" s="180" t="s">
        <v>198</v>
      </c>
      <c r="C66" s="212" t="s">
        <v>203</v>
      </c>
      <c r="D66" s="235" t="s">
        <v>204</v>
      </c>
      <c r="E66" s="236"/>
      <c r="F66" s="236"/>
      <c r="G66" s="222">
        <v>0</v>
      </c>
      <c r="H66" s="29">
        <f t="shared" si="0"/>
        <v>0</v>
      </c>
      <c r="I66" s="30" t="s">
        <v>850</v>
      </c>
      <c r="J66" s="207"/>
      <c r="K66" s="223"/>
      <c r="L66" s="224" t="s">
        <v>850</v>
      </c>
      <c r="M66" s="237"/>
      <c r="N66" s="226" t="s">
        <v>866</v>
      </c>
    </row>
    <row r="67" spans="1:14" ht="26.4" hidden="1" x14ac:dyDescent="0.25">
      <c r="A67" s="178">
        <v>1</v>
      </c>
      <c r="B67" s="180" t="s">
        <v>198</v>
      </c>
      <c r="C67" s="212" t="s">
        <v>205</v>
      </c>
      <c r="D67" s="220" t="s">
        <v>206</v>
      </c>
      <c r="E67" s="227"/>
      <c r="F67" s="227"/>
      <c r="G67" s="222">
        <v>600000</v>
      </c>
      <c r="H67" s="29">
        <f t="shared" si="0"/>
        <v>600000</v>
      </c>
      <c r="I67" s="30" t="s">
        <v>867</v>
      </c>
      <c r="J67" s="207"/>
      <c r="K67" s="241"/>
      <c r="L67" s="209" t="s">
        <v>819</v>
      </c>
      <c r="M67" s="230"/>
      <c r="N67" s="211"/>
    </row>
    <row r="68" spans="1:14" ht="13.95" hidden="1" customHeight="1" x14ac:dyDescent="0.25">
      <c r="A68" s="178">
        <v>1</v>
      </c>
      <c r="B68" s="180" t="s">
        <v>207</v>
      </c>
      <c r="C68" s="212" t="s">
        <v>208</v>
      </c>
      <c r="D68" s="235" t="s">
        <v>209</v>
      </c>
      <c r="E68" s="236"/>
      <c r="F68" s="236"/>
      <c r="G68" s="222">
        <v>0</v>
      </c>
      <c r="H68" s="29">
        <f t="shared" si="0"/>
        <v>0</v>
      </c>
      <c r="I68" s="30" t="s">
        <v>850</v>
      </c>
      <c r="J68" s="207"/>
      <c r="K68" s="223"/>
      <c r="L68" s="224" t="s">
        <v>850</v>
      </c>
      <c r="M68" s="237"/>
      <c r="N68" s="226" t="s">
        <v>868</v>
      </c>
    </row>
    <row r="69" spans="1:14" ht="13.95" hidden="1" customHeight="1" x14ac:dyDescent="0.25">
      <c r="A69" s="178">
        <v>1</v>
      </c>
      <c r="B69" s="180" t="s">
        <v>207</v>
      </c>
      <c r="C69" s="212" t="s">
        <v>210</v>
      </c>
      <c r="D69" s="235" t="s">
        <v>211</v>
      </c>
      <c r="E69" s="236"/>
      <c r="F69" s="236"/>
      <c r="G69" s="222">
        <v>0</v>
      </c>
      <c r="H69" s="29">
        <f t="shared" si="0"/>
        <v>0</v>
      </c>
      <c r="I69" s="30" t="s">
        <v>850</v>
      </c>
      <c r="J69" s="207"/>
      <c r="K69" s="223"/>
      <c r="L69" s="224" t="s">
        <v>850</v>
      </c>
      <c r="M69" s="237"/>
      <c r="N69" s="226" t="s">
        <v>869</v>
      </c>
    </row>
    <row r="70" spans="1:14" hidden="1" x14ac:dyDescent="0.25">
      <c r="A70" s="178">
        <v>1</v>
      </c>
      <c r="B70" s="180" t="s">
        <v>207</v>
      </c>
      <c r="C70" s="212" t="s">
        <v>212</v>
      </c>
      <c r="D70" s="235" t="s">
        <v>213</v>
      </c>
      <c r="E70" s="236"/>
      <c r="F70" s="236"/>
      <c r="G70" s="222">
        <v>0</v>
      </c>
      <c r="H70" s="29">
        <f t="shared" si="0"/>
        <v>0</v>
      </c>
      <c r="I70" s="30" t="s">
        <v>850</v>
      </c>
      <c r="J70" s="207"/>
      <c r="K70" s="223"/>
      <c r="L70" s="224" t="s">
        <v>850</v>
      </c>
      <c r="M70" s="237"/>
      <c r="N70" s="226" t="s">
        <v>870</v>
      </c>
    </row>
    <row r="71" spans="1:14" hidden="1" x14ac:dyDescent="0.25">
      <c r="A71" s="178">
        <v>1</v>
      </c>
      <c r="B71" s="180" t="s">
        <v>207</v>
      </c>
      <c r="C71" s="212" t="s">
        <v>214</v>
      </c>
      <c r="D71" s="235" t="s">
        <v>215</v>
      </c>
      <c r="E71" s="236"/>
      <c r="F71" s="236"/>
      <c r="G71" s="222">
        <v>0</v>
      </c>
      <c r="H71" s="29">
        <f t="shared" ref="H71:H134" si="1">+E71+F71+G71</f>
        <v>0</v>
      </c>
      <c r="I71" s="30" t="s">
        <v>850</v>
      </c>
      <c r="J71" s="207"/>
      <c r="K71" s="223"/>
      <c r="L71" s="224" t="s">
        <v>850</v>
      </c>
      <c r="M71" s="237"/>
      <c r="N71" s="226" t="s">
        <v>871</v>
      </c>
    </row>
    <row r="72" spans="1:14" ht="36" hidden="1" customHeight="1" x14ac:dyDescent="0.25">
      <c r="A72" s="178">
        <v>1</v>
      </c>
      <c r="B72" s="180" t="s">
        <v>207</v>
      </c>
      <c r="C72" s="212" t="s">
        <v>216</v>
      </c>
      <c r="D72" s="220" t="s">
        <v>217</v>
      </c>
      <c r="E72" s="227"/>
      <c r="F72" s="227"/>
      <c r="G72" s="222">
        <v>1500000</v>
      </c>
      <c r="H72" s="29">
        <f t="shared" si="1"/>
        <v>1500000</v>
      </c>
      <c r="I72" s="30"/>
      <c r="J72" s="207"/>
      <c r="K72" s="241"/>
      <c r="L72" s="209" t="s">
        <v>819</v>
      </c>
      <c r="M72" s="230"/>
      <c r="N72" s="211"/>
    </row>
    <row r="73" spans="1:14" ht="171.6" hidden="1" customHeight="1" x14ac:dyDescent="0.25">
      <c r="B73" s="180" t="s">
        <v>207</v>
      </c>
      <c r="C73" s="212" t="s">
        <v>218</v>
      </c>
      <c r="D73" s="220" t="s">
        <v>219</v>
      </c>
      <c r="E73" s="227"/>
      <c r="F73" s="227"/>
      <c r="G73" s="222">
        <v>150000</v>
      </c>
      <c r="H73" s="29">
        <f t="shared" si="1"/>
        <v>150000</v>
      </c>
      <c r="I73" s="30"/>
      <c r="J73" s="207"/>
      <c r="K73" s="241"/>
      <c r="L73" s="209"/>
      <c r="M73" s="230" t="s">
        <v>872</v>
      </c>
      <c r="N73" s="211" t="s">
        <v>873</v>
      </c>
    </row>
    <row r="74" spans="1:14" ht="79.2" x14ac:dyDescent="0.25">
      <c r="A74" s="178">
        <v>2</v>
      </c>
      <c r="B74" s="178" t="s">
        <v>220</v>
      </c>
      <c r="C74" s="212" t="s">
        <v>221</v>
      </c>
      <c r="D74" s="220" t="s">
        <v>222</v>
      </c>
      <c r="E74" s="232">
        <v>100000</v>
      </c>
      <c r="F74" s="227"/>
      <c r="G74" s="222">
        <v>14150000</v>
      </c>
      <c r="H74" s="29">
        <f t="shared" si="1"/>
        <v>14250000</v>
      </c>
      <c r="I74" s="30" t="s">
        <v>874</v>
      </c>
      <c r="J74" s="207" t="s">
        <v>827</v>
      </c>
      <c r="K74" s="241"/>
      <c r="L74" s="209" t="s">
        <v>850</v>
      </c>
      <c r="M74" s="230" t="s">
        <v>872</v>
      </c>
      <c r="N74" s="211" t="s">
        <v>875</v>
      </c>
    </row>
    <row r="75" spans="1:14" ht="84" customHeight="1" x14ac:dyDescent="0.25">
      <c r="A75" s="178">
        <v>2</v>
      </c>
      <c r="B75" s="178" t="s">
        <v>220</v>
      </c>
      <c r="C75" s="212" t="s">
        <v>223</v>
      </c>
      <c r="D75" s="220" t="s">
        <v>224</v>
      </c>
      <c r="E75" s="232">
        <v>100000</v>
      </c>
      <c r="F75" s="227"/>
      <c r="G75" s="222">
        <v>850000</v>
      </c>
      <c r="H75" s="29">
        <f t="shared" si="1"/>
        <v>950000</v>
      </c>
      <c r="I75" s="30" t="s">
        <v>876</v>
      </c>
      <c r="J75" s="207" t="s">
        <v>827</v>
      </c>
      <c r="K75" s="241"/>
      <c r="L75" s="209"/>
      <c r="M75" s="230" t="s">
        <v>877</v>
      </c>
      <c r="N75" s="211" t="s">
        <v>878</v>
      </c>
    </row>
    <row r="76" spans="1:14" hidden="1" x14ac:dyDescent="0.25">
      <c r="A76" s="178">
        <v>2</v>
      </c>
      <c r="B76" s="178" t="s">
        <v>220</v>
      </c>
      <c r="C76" s="212" t="s">
        <v>225</v>
      </c>
      <c r="D76" s="235" t="s">
        <v>226</v>
      </c>
      <c r="E76" s="236"/>
      <c r="F76" s="236"/>
      <c r="G76" s="222">
        <v>0</v>
      </c>
      <c r="H76" s="29">
        <f t="shared" si="1"/>
        <v>0</v>
      </c>
      <c r="I76" s="30" t="s">
        <v>850</v>
      </c>
      <c r="J76" s="207"/>
      <c r="K76" s="223"/>
      <c r="L76" s="224"/>
      <c r="M76" s="237"/>
      <c r="N76" s="226"/>
    </row>
    <row r="77" spans="1:14" ht="97.2" customHeight="1" x14ac:dyDescent="0.25">
      <c r="A77" s="178">
        <v>2</v>
      </c>
      <c r="B77" s="178" t="s">
        <v>220</v>
      </c>
      <c r="C77" s="212" t="s">
        <v>227</v>
      </c>
      <c r="D77" s="220" t="s">
        <v>228</v>
      </c>
      <c r="E77" s="232">
        <v>450000</v>
      </c>
      <c r="F77" s="227"/>
      <c r="G77" s="222">
        <v>5650000</v>
      </c>
      <c r="H77" s="29">
        <f t="shared" si="1"/>
        <v>6100000</v>
      </c>
      <c r="I77" s="30" t="s">
        <v>879</v>
      </c>
      <c r="J77" s="207" t="s">
        <v>827</v>
      </c>
      <c r="K77" s="241" t="s">
        <v>129</v>
      </c>
      <c r="L77" s="209" t="s">
        <v>880</v>
      </c>
      <c r="M77" s="230"/>
      <c r="N77" s="211"/>
    </row>
    <row r="78" spans="1:14" ht="132" customHeight="1" x14ac:dyDescent="0.25">
      <c r="A78" s="178">
        <v>2</v>
      </c>
      <c r="B78" s="178" t="s">
        <v>220</v>
      </c>
      <c r="C78" s="212" t="s">
        <v>229</v>
      </c>
      <c r="D78" s="220" t="s">
        <v>230</v>
      </c>
      <c r="E78" s="232">
        <v>426000</v>
      </c>
      <c r="F78" s="227"/>
      <c r="G78" s="222">
        <v>2350000</v>
      </c>
      <c r="H78" s="29">
        <f t="shared" si="1"/>
        <v>2776000</v>
      </c>
      <c r="I78" s="30" t="s">
        <v>881</v>
      </c>
      <c r="J78" s="207" t="s">
        <v>827</v>
      </c>
      <c r="K78" s="241" t="s">
        <v>129</v>
      </c>
      <c r="L78" s="209" t="s">
        <v>882</v>
      </c>
      <c r="M78" s="230"/>
      <c r="N78" s="211"/>
    </row>
    <row r="79" spans="1:14" hidden="1" x14ac:dyDescent="0.25">
      <c r="A79" s="178">
        <v>2</v>
      </c>
      <c r="B79" s="178" t="s">
        <v>231</v>
      </c>
      <c r="C79" s="212" t="s">
        <v>232</v>
      </c>
      <c r="D79" s="235" t="s">
        <v>233</v>
      </c>
      <c r="E79" s="236"/>
      <c r="F79" s="236"/>
      <c r="G79" s="222">
        <v>0</v>
      </c>
      <c r="H79" s="29">
        <f t="shared" si="1"/>
        <v>0</v>
      </c>
      <c r="I79" s="30" t="s">
        <v>850</v>
      </c>
      <c r="J79" s="207"/>
      <c r="K79" s="223"/>
      <c r="L79" s="224" t="s">
        <v>850</v>
      </c>
      <c r="M79" s="237"/>
      <c r="N79" s="226" t="s">
        <v>883</v>
      </c>
    </row>
    <row r="80" spans="1:14" hidden="1" x14ac:dyDescent="0.25">
      <c r="A80" s="178">
        <v>2</v>
      </c>
      <c r="B80" s="178" t="s">
        <v>231</v>
      </c>
      <c r="C80" s="212" t="s">
        <v>234</v>
      </c>
      <c r="D80" s="235" t="s">
        <v>235</v>
      </c>
      <c r="E80" s="236"/>
      <c r="F80" s="236"/>
      <c r="G80" s="222">
        <v>0</v>
      </c>
      <c r="H80" s="29">
        <f t="shared" si="1"/>
        <v>0</v>
      </c>
      <c r="I80" s="30">
        <v>0</v>
      </c>
      <c r="J80" s="207"/>
      <c r="K80" s="241"/>
      <c r="L80" s="209"/>
      <c r="M80" s="230"/>
      <c r="N80" s="211"/>
    </row>
    <row r="81" spans="1:14" ht="141.6" hidden="1" customHeight="1" x14ac:dyDescent="0.25">
      <c r="A81" s="178">
        <v>2</v>
      </c>
      <c r="B81" s="178" t="s">
        <v>231</v>
      </c>
      <c r="C81" s="212" t="s">
        <v>238</v>
      </c>
      <c r="D81" s="220" t="s">
        <v>239</v>
      </c>
      <c r="E81" s="227"/>
      <c r="F81" s="227"/>
      <c r="G81" s="222">
        <v>456843</v>
      </c>
      <c r="H81" s="29">
        <f t="shared" si="1"/>
        <v>456843</v>
      </c>
      <c r="I81" s="30"/>
      <c r="J81" s="207"/>
      <c r="K81" s="241" t="s">
        <v>129</v>
      </c>
      <c r="L81" s="209" t="s">
        <v>884</v>
      </c>
      <c r="M81" s="230"/>
      <c r="N81" s="211"/>
    </row>
    <row r="82" spans="1:14" hidden="1" x14ac:dyDescent="0.25">
      <c r="A82" s="178">
        <v>2</v>
      </c>
      <c r="B82" s="178" t="s">
        <v>231</v>
      </c>
      <c r="C82" s="212" t="s">
        <v>241</v>
      </c>
      <c r="D82" s="235" t="s">
        <v>242</v>
      </c>
      <c r="E82" s="236"/>
      <c r="F82" s="236"/>
      <c r="G82" s="222">
        <v>0</v>
      </c>
      <c r="H82" s="29">
        <f t="shared" si="1"/>
        <v>0</v>
      </c>
      <c r="I82" s="30" t="s">
        <v>850</v>
      </c>
      <c r="J82" s="207"/>
      <c r="K82" s="223"/>
      <c r="L82" s="224"/>
      <c r="M82" s="237"/>
      <c r="N82" s="226"/>
    </row>
    <row r="83" spans="1:14" ht="52.8" x14ac:dyDescent="0.25">
      <c r="A83" s="178">
        <v>2</v>
      </c>
      <c r="B83" s="178" t="s">
        <v>243</v>
      </c>
      <c r="C83" s="212" t="s">
        <v>244</v>
      </c>
      <c r="D83" s="220" t="s">
        <v>245</v>
      </c>
      <c r="E83" s="232">
        <v>100000</v>
      </c>
      <c r="F83" s="227"/>
      <c r="G83" s="222">
        <v>3310000</v>
      </c>
      <c r="H83" s="29">
        <f t="shared" si="1"/>
        <v>3410000</v>
      </c>
      <c r="I83" s="30" t="s">
        <v>885</v>
      </c>
      <c r="J83" s="207" t="s">
        <v>827</v>
      </c>
      <c r="K83" s="241"/>
      <c r="L83" s="209" t="s">
        <v>850</v>
      </c>
      <c r="M83" s="230"/>
      <c r="N83" s="211"/>
    </row>
    <row r="84" spans="1:14" ht="49.95" hidden="1" customHeight="1" x14ac:dyDescent="0.25">
      <c r="A84" s="178">
        <v>2</v>
      </c>
      <c r="B84" s="178" t="s">
        <v>243</v>
      </c>
      <c r="C84" s="212" t="s">
        <v>246</v>
      </c>
      <c r="D84" s="220" t="s">
        <v>247</v>
      </c>
      <c r="E84" s="227"/>
      <c r="F84" s="227"/>
      <c r="G84" s="222">
        <v>1950000</v>
      </c>
      <c r="H84" s="29">
        <f t="shared" si="1"/>
        <v>1950000</v>
      </c>
      <c r="I84" s="30"/>
      <c r="J84" s="207"/>
      <c r="K84" s="241" t="s">
        <v>129</v>
      </c>
      <c r="L84" s="209" t="s">
        <v>886</v>
      </c>
      <c r="M84" s="230"/>
      <c r="N84" s="211"/>
    </row>
    <row r="85" spans="1:14" ht="45.6" hidden="1" x14ac:dyDescent="0.25">
      <c r="A85" s="178">
        <v>2</v>
      </c>
      <c r="B85" s="178" t="s">
        <v>243</v>
      </c>
      <c r="C85" s="212" t="s">
        <v>248</v>
      </c>
      <c r="D85" s="220" t="s">
        <v>249</v>
      </c>
      <c r="E85" s="227"/>
      <c r="F85" s="227"/>
      <c r="G85" s="222">
        <v>500000</v>
      </c>
      <c r="H85" s="29">
        <f t="shared" si="1"/>
        <v>500000</v>
      </c>
      <c r="I85" s="30"/>
      <c r="J85" s="207"/>
      <c r="K85" s="241" t="s">
        <v>129</v>
      </c>
      <c r="L85" s="209" t="s">
        <v>887</v>
      </c>
      <c r="M85" s="230"/>
      <c r="N85" s="211"/>
    </row>
    <row r="86" spans="1:14" ht="91.2" hidden="1" x14ac:dyDescent="0.25">
      <c r="A86" s="178">
        <v>2</v>
      </c>
      <c r="B86" s="178" t="s">
        <v>243</v>
      </c>
      <c r="C86" s="212" t="s">
        <v>250</v>
      </c>
      <c r="D86" s="233" t="s">
        <v>251</v>
      </c>
      <c r="E86" s="227"/>
      <c r="F86" s="227"/>
      <c r="G86" s="222">
        <v>3230000</v>
      </c>
      <c r="H86" s="29">
        <f t="shared" si="1"/>
        <v>3230000</v>
      </c>
      <c r="I86" s="30"/>
      <c r="J86" s="207"/>
      <c r="K86" s="241" t="s">
        <v>129</v>
      </c>
      <c r="L86" s="209" t="s">
        <v>888</v>
      </c>
      <c r="M86" s="230"/>
      <c r="N86" s="211"/>
    </row>
    <row r="87" spans="1:14" ht="84.6" hidden="1" customHeight="1" x14ac:dyDescent="0.25">
      <c r="A87" s="178">
        <v>2</v>
      </c>
      <c r="B87" s="178" t="s">
        <v>243</v>
      </c>
      <c r="C87" s="212" t="s">
        <v>253</v>
      </c>
      <c r="D87" s="233" t="s">
        <v>254</v>
      </c>
      <c r="E87" s="227"/>
      <c r="F87" s="227"/>
      <c r="G87" s="222">
        <f>1250000-400000</f>
        <v>850000</v>
      </c>
      <c r="H87" s="29">
        <f t="shared" si="1"/>
        <v>850000</v>
      </c>
      <c r="I87" s="30"/>
      <c r="J87" s="207"/>
      <c r="K87" s="241" t="s">
        <v>129</v>
      </c>
      <c r="L87" s="209" t="s">
        <v>889</v>
      </c>
      <c r="M87" s="230"/>
      <c r="N87" s="211"/>
    </row>
    <row r="88" spans="1:14" ht="92.4" hidden="1" x14ac:dyDescent="0.25">
      <c r="A88" s="178">
        <v>2</v>
      </c>
      <c r="B88" s="178" t="s">
        <v>243</v>
      </c>
      <c r="C88" s="212" t="s">
        <v>255</v>
      </c>
      <c r="D88" s="233" t="s">
        <v>256</v>
      </c>
      <c r="E88" s="227"/>
      <c r="F88" s="227"/>
      <c r="G88" s="222">
        <v>2800000</v>
      </c>
      <c r="H88" s="29">
        <f t="shared" si="1"/>
        <v>2800000</v>
      </c>
      <c r="I88" s="250"/>
      <c r="J88" s="207"/>
      <c r="K88" s="241" t="s">
        <v>129</v>
      </c>
      <c r="L88" s="30" t="s">
        <v>890</v>
      </c>
      <c r="M88" s="230"/>
      <c r="N88" s="211"/>
    </row>
    <row r="89" spans="1:14" ht="52.8" hidden="1" x14ac:dyDescent="0.25">
      <c r="A89" s="178">
        <v>2</v>
      </c>
      <c r="B89" s="178" t="s">
        <v>243</v>
      </c>
      <c r="C89" s="212" t="s">
        <v>257</v>
      </c>
      <c r="D89" s="233" t="s">
        <v>891</v>
      </c>
      <c r="E89" s="227"/>
      <c r="F89" s="227"/>
      <c r="G89" s="222">
        <v>2200000</v>
      </c>
      <c r="H89" s="29">
        <f t="shared" si="1"/>
        <v>2200000</v>
      </c>
      <c r="I89" s="250"/>
      <c r="J89" s="207"/>
      <c r="K89" s="241"/>
      <c r="L89" s="30" t="s">
        <v>892</v>
      </c>
      <c r="M89" s="230"/>
      <c r="N89" s="211"/>
    </row>
    <row r="90" spans="1:14" ht="79.2" customHeight="1" x14ac:dyDescent="0.25">
      <c r="A90" s="178">
        <v>2</v>
      </c>
      <c r="B90" s="178" t="s">
        <v>259</v>
      </c>
      <c r="C90" s="212" t="s">
        <v>260</v>
      </c>
      <c r="D90" s="220" t="s">
        <v>261</v>
      </c>
      <c r="E90" s="232">
        <v>250000</v>
      </c>
      <c r="F90" s="227"/>
      <c r="G90" s="222">
        <v>8335000</v>
      </c>
      <c r="H90" s="29">
        <f t="shared" si="1"/>
        <v>8585000</v>
      </c>
      <c r="I90" s="250" t="s">
        <v>893</v>
      </c>
      <c r="J90" s="207" t="s">
        <v>827</v>
      </c>
      <c r="K90" s="241"/>
      <c r="L90" s="30"/>
      <c r="M90" s="230"/>
      <c r="N90" s="211"/>
    </row>
    <row r="91" spans="1:14" ht="103.2" hidden="1" customHeight="1" x14ac:dyDescent="0.25">
      <c r="A91" s="178">
        <v>2</v>
      </c>
      <c r="B91" s="178" t="s">
        <v>259</v>
      </c>
      <c r="C91" s="212" t="s">
        <v>263</v>
      </c>
      <c r="D91" s="220" t="s">
        <v>264</v>
      </c>
      <c r="E91" s="227"/>
      <c r="F91" s="227"/>
      <c r="G91" s="222">
        <f>11548210+16951790-8548210</f>
        <v>19951790</v>
      </c>
      <c r="H91" s="29">
        <f t="shared" si="1"/>
        <v>19951790</v>
      </c>
      <c r="I91" s="250"/>
      <c r="J91" s="207"/>
      <c r="K91" s="241"/>
      <c r="L91" s="30"/>
      <c r="M91" s="230" t="s">
        <v>894</v>
      </c>
      <c r="N91" s="211" t="s">
        <v>895</v>
      </c>
    </row>
    <row r="92" spans="1:14" hidden="1" x14ac:dyDescent="0.25">
      <c r="A92" s="178">
        <v>2</v>
      </c>
      <c r="B92" s="178" t="s">
        <v>267</v>
      </c>
      <c r="C92" s="212" t="s">
        <v>268</v>
      </c>
      <c r="D92" s="235" t="s">
        <v>269</v>
      </c>
      <c r="E92" s="236"/>
      <c r="F92" s="236"/>
      <c r="G92" s="222">
        <v>0</v>
      </c>
      <c r="H92" s="29">
        <f t="shared" si="1"/>
        <v>0</v>
      </c>
      <c r="I92" s="250"/>
      <c r="J92" s="207"/>
      <c r="K92" s="223"/>
      <c r="L92" s="30" t="s">
        <v>850</v>
      </c>
      <c r="M92" s="237"/>
      <c r="N92" s="226" t="s">
        <v>896</v>
      </c>
    </row>
    <row r="93" spans="1:14" hidden="1" x14ac:dyDescent="0.25">
      <c r="A93" s="178">
        <v>2</v>
      </c>
      <c r="B93" s="178" t="s">
        <v>267</v>
      </c>
      <c r="C93" s="212" t="s">
        <v>270</v>
      </c>
      <c r="D93" s="235" t="s">
        <v>271</v>
      </c>
      <c r="E93" s="236"/>
      <c r="F93" s="236"/>
      <c r="G93" s="222">
        <v>0</v>
      </c>
      <c r="H93" s="29">
        <f t="shared" si="1"/>
        <v>0</v>
      </c>
      <c r="I93" s="250"/>
      <c r="J93" s="207"/>
      <c r="K93" s="223"/>
      <c r="L93" s="30" t="s">
        <v>850</v>
      </c>
      <c r="M93" s="237"/>
      <c r="N93" s="226" t="s">
        <v>897</v>
      </c>
    </row>
    <row r="94" spans="1:14" hidden="1" x14ac:dyDescent="0.25">
      <c r="A94" s="178">
        <v>2</v>
      </c>
      <c r="B94" s="178" t="s">
        <v>267</v>
      </c>
      <c r="C94" s="212" t="s">
        <v>272</v>
      </c>
      <c r="D94" s="235" t="s">
        <v>273</v>
      </c>
      <c r="E94" s="236"/>
      <c r="F94" s="236"/>
      <c r="G94" s="222">
        <v>0</v>
      </c>
      <c r="H94" s="29">
        <f t="shared" si="1"/>
        <v>0</v>
      </c>
      <c r="I94" s="250"/>
      <c r="J94" s="207"/>
      <c r="K94" s="223"/>
      <c r="L94" s="30" t="s">
        <v>850</v>
      </c>
      <c r="M94" s="237"/>
      <c r="N94" s="226"/>
    </row>
    <row r="95" spans="1:14" ht="34.200000000000003" hidden="1" customHeight="1" x14ac:dyDescent="0.25">
      <c r="A95" s="178">
        <v>2</v>
      </c>
      <c r="B95" s="178" t="s">
        <v>267</v>
      </c>
      <c r="C95" s="212" t="s">
        <v>274</v>
      </c>
      <c r="D95" s="235" t="s">
        <v>275</v>
      </c>
      <c r="E95" s="236"/>
      <c r="F95" s="236"/>
      <c r="G95" s="222">
        <v>0</v>
      </c>
      <c r="H95" s="29">
        <f t="shared" si="1"/>
        <v>0</v>
      </c>
      <c r="I95" s="250"/>
      <c r="J95" s="207"/>
      <c r="K95" s="223"/>
      <c r="L95" s="30" t="s">
        <v>850</v>
      </c>
      <c r="M95" s="237"/>
      <c r="N95" s="226"/>
    </row>
    <row r="96" spans="1:14" ht="92.4" x14ac:dyDescent="0.25">
      <c r="A96" s="178">
        <v>2</v>
      </c>
      <c r="B96" s="178" t="s">
        <v>276</v>
      </c>
      <c r="C96" s="212" t="s">
        <v>277</v>
      </c>
      <c r="D96" s="220" t="s">
        <v>278</v>
      </c>
      <c r="E96" s="232">
        <v>1350000</v>
      </c>
      <c r="F96" s="227"/>
      <c r="G96" s="222">
        <v>5385157</v>
      </c>
      <c r="H96" s="29">
        <f t="shared" si="1"/>
        <v>6735157</v>
      </c>
      <c r="I96" s="250" t="s">
        <v>898</v>
      </c>
      <c r="J96" s="207" t="s">
        <v>827</v>
      </c>
      <c r="K96" s="241" t="s">
        <v>129</v>
      </c>
      <c r="L96" s="30" t="s">
        <v>899</v>
      </c>
      <c r="M96" s="230"/>
      <c r="N96" s="211"/>
    </row>
    <row r="97" spans="1:14" ht="118.8" x14ac:dyDescent="0.25">
      <c r="A97" s="178">
        <v>2</v>
      </c>
      <c r="B97" s="178" t="s">
        <v>276</v>
      </c>
      <c r="C97" s="212" t="s">
        <v>281</v>
      </c>
      <c r="D97" s="233" t="s">
        <v>282</v>
      </c>
      <c r="E97" s="232">
        <v>916500</v>
      </c>
      <c r="F97" s="227"/>
      <c r="G97" s="222">
        <v>500000</v>
      </c>
      <c r="H97" s="29">
        <f t="shared" si="1"/>
        <v>1416500</v>
      </c>
      <c r="I97" s="250" t="s">
        <v>900</v>
      </c>
      <c r="J97" s="207" t="s">
        <v>827</v>
      </c>
      <c r="K97" s="241" t="s">
        <v>129</v>
      </c>
      <c r="L97" s="30" t="s">
        <v>901</v>
      </c>
      <c r="M97" s="230"/>
      <c r="N97" s="211"/>
    </row>
    <row r="98" spans="1:14" ht="118.8" x14ac:dyDescent="0.25">
      <c r="A98" s="178">
        <v>2</v>
      </c>
      <c r="B98" s="178" t="s">
        <v>276</v>
      </c>
      <c r="C98" s="212" t="s">
        <v>283</v>
      </c>
      <c r="D98" s="220" t="s">
        <v>284</v>
      </c>
      <c r="E98" s="232">
        <v>1000000</v>
      </c>
      <c r="F98" s="227"/>
      <c r="G98" s="222">
        <v>1950000</v>
      </c>
      <c r="H98" s="29">
        <f t="shared" si="1"/>
        <v>2950000</v>
      </c>
      <c r="I98" s="250" t="s">
        <v>902</v>
      </c>
      <c r="J98" s="207" t="s">
        <v>827</v>
      </c>
      <c r="K98" s="241" t="s">
        <v>129</v>
      </c>
      <c r="L98" s="30" t="s">
        <v>903</v>
      </c>
      <c r="M98" s="230"/>
      <c r="N98" s="211"/>
    </row>
    <row r="99" spans="1:14" ht="66" x14ac:dyDescent="0.25">
      <c r="A99" s="178">
        <v>2</v>
      </c>
      <c r="B99" s="178" t="s">
        <v>276</v>
      </c>
      <c r="C99" s="212" t="s">
        <v>287</v>
      </c>
      <c r="D99" s="220" t="s">
        <v>288</v>
      </c>
      <c r="E99" s="232">
        <v>1000000</v>
      </c>
      <c r="F99" s="227"/>
      <c r="G99" s="222">
        <v>3150000</v>
      </c>
      <c r="H99" s="29">
        <f t="shared" si="1"/>
        <v>4150000</v>
      </c>
      <c r="I99" s="30" t="s">
        <v>904</v>
      </c>
      <c r="J99" s="207" t="s">
        <v>827</v>
      </c>
      <c r="K99" s="241"/>
      <c r="L99" s="209"/>
      <c r="M99" s="230"/>
      <c r="N99" s="211"/>
    </row>
    <row r="100" spans="1:14" ht="105.6" hidden="1" customHeight="1" x14ac:dyDescent="0.25">
      <c r="A100" s="178">
        <v>2</v>
      </c>
      <c r="B100" s="178" t="s">
        <v>276</v>
      </c>
      <c r="C100" s="212" t="s">
        <v>289</v>
      </c>
      <c r="D100" s="220" t="s">
        <v>290</v>
      </c>
      <c r="E100" s="227"/>
      <c r="F100" s="227"/>
      <c r="G100" s="222">
        <f>8400000+100000</f>
        <v>8500000</v>
      </c>
      <c r="H100" s="29">
        <f t="shared" si="1"/>
        <v>8500000</v>
      </c>
      <c r="I100" s="250"/>
      <c r="J100" s="207"/>
      <c r="K100" s="241"/>
      <c r="L100" s="30"/>
      <c r="M100" s="230" t="s">
        <v>905</v>
      </c>
      <c r="N100" s="211" t="s">
        <v>906</v>
      </c>
    </row>
    <row r="101" spans="1:14" ht="92.4" x14ac:dyDescent="0.25">
      <c r="A101" s="178">
        <v>2</v>
      </c>
      <c r="B101" s="178" t="s">
        <v>276</v>
      </c>
      <c r="C101" s="212" t="s">
        <v>293</v>
      </c>
      <c r="D101" s="220" t="s">
        <v>294</v>
      </c>
      <c r="E101" s="232">
        <v>257500</v>
      </c>
      <c r="F101" s="227"/>
      <c r="G101" s="222">
        <v>842500</v>
      </c>
      <c r="H101" s="29">
        <f t="shared" si="1"/>
        <v>1100000</v>
      </c>
      <c r="I101" s="250" t="s">
        <v>907</v>
      </c>
      <c r="J101" s="207" t="s">
        <v>827</v>
      </c>
      <c r="K101" s="241" t="s">
        <v>129</v>
      </c>
      <c r="L101" s="30" t="s">
        <v>908</v>
      </c>
      <c r="M101" s="230"/>
      <c r="N101" s="211"/>
    </row>
    <row r="102" spans="1:14" ht="26.4" hidden="1" x14ac:dyDescent="0.25">
      <c r="A102" s="178">
        <v>2</v>
      </c>
      <c r="B102" s="178" t="s">
        <v>276</v>
      </c>
      <c r="C102" s="212" t="s">
        <v>295</v>
      </c>
      <c r="D102" s="220" t="s">
        <v>296</v>
      </c>
      <c r="E102" s="227"/>
      <c r="F102" s="227"/>
      <c r="G102" s="222">
        <v>100000</v>
      </c>
      <c r="H102" s="29">
        <f t="shared" si="1"/>
        <v>100000</v>
      </c>
      <c r="I102" s="250"/>
      <c r="J102" s="207"/>
      <c r="K102" s="241" t="s">
        <v>129</v>
      </c>
      <c r="L102" s="30" t="s">
        <v>909</v>
      </c>
      <c r="M102" s="230"/>
      <c r="N102" s="211"/>
    </row>
    <row r="103" spans="1:14" ht="145.19999999999999" hidden="1" x14ac:dyDescent="0.25">
      <c r="A103" s="178">
        <v>2</v>
      </c>
      <c r="B103" s="178" t="s">
        <v>276</v>
      </c>
      <c r="C103" s="212" t="s">
        <v>298</v>
      </c>
      <c r="D103" s="220" t="s">
        <v>299</v>
      </c>
      <c r="E103" s="227"/>
      <c r="F103" s="227"/>
      <c r="G103" s="222">
        <f>8170000+200000</f>
        <v>8370000</v>
      </c>
      <c r="H103" s="29">
        <f t="shared" si="1"/>
        <v>8370000</v>
      </c>
      <c r="I103" s="250"/>
      <c r="J103" s="207"/>
      <c r="K103" s="241" t="s">
        <v>129</v>
      </c>
      <c r="L103" s="30" t="s">
        <v>910</v>
      </c>
      <c r="M103" s="230"/>
      <c r="N103" s="211"/>
    </row>
    <row r="104" spans="1:14" hidden="1" x14ac:dyDescent="0.25">
      <c r="A104" s="178">
        <v>3</v>
      </c>
      <c r="B104" s="178" t="s">
        <v>300</v>
      </c>
      <c r="C104" s="212" t="s">
        <v>301</v>
      </c>
      <c r="D104" s="235" t="s">
        <v>302</v>
      </c>
      <c r="E104" s="251"/>
      <c r="F104" s="251"/>
      <c r="G104" s="222">
        <v>0</v>
      </c>
      <c r="H104" s="29">
        <f t="shared" si="1"/>
        <v>0</v>
      </c>
      <c r="I104" s="30" t="s">
        <v>850</v>
      </c>
      <c r="J104" s="207"/>
      <c r="K104" s="223" t="s">
        <v>129</v>
      </c>
      <c r="L104" s="224"/>
      <c r="M104" s="237"/>
      <c r="N104" s="226"/>
    </row>
    <row r="105" spans="1:14" hidden="1" x14ac:dyDescent="0.25">
      <c r="A105" s="178">
        <v>3</v>
      </c>
      <c r="B105" s="178" t="s">
        <v>300</v>
      </c>
      <c r="C105" s="212" t="s">
        <v>303</v>
      </c>
      <c r="D105" s="235" t="s">
        <v>304</v>
      </c>
      <c r="E105" s="251"/>
      <c r="F105" s="251"/>
      <c r="G105" s="222">
        <v>0</v>
      </c>
      <c r="H105" s="29">
        <f t="shared" si="1"/>
        <v>0</v>
      </c>
      <c r="I105" s="30" t="s">
        <v>850</v>
      </c>
      <c r="J105" s="207"/>
      <c r="K105" s="223"/>
      <c r="L105" s="224"/>
      <c r="M105" s="237"/>
      <c r="N105" s="226"/>
    </row>
    <row r="106" spans="1:14" hidden="1" x14ac:dyDescent="0.25">
      <c r="A106" s="178">
        <v>3</v>
      </c>
      <c r="B106" s="178" t="s">
        <v>300</v>
      </c>
      <c r="C106" s="212" t="s">
        <v>305</v>
      </c>
      <c r="D106" s="235" t="s">
        <v>306</v>
      </c>
      <c r="E106" s="251"/>
      <c r="F106" s="251"/>
      <c r="G106" s="222">
        <v>0</v>
      </c>
      <c r="H106" s="29">
        <f t="shared" si="1"/>
        <v>0</v>
      </c>
      <c r="I106" s="30" t="s">
        <v>850</v>
      </c>
      <c r="J106" s="207"/>
      <c r="K106" s="223"/>
      <c r="L106" s="224"/>
      <c r="M106" s="237"/>
      <c r="N106" s="226"/>
    </row>
    <row r="107" spans="1:14" hidden="1" x14ac:dyDescent="0.25">
      <c r="A107" s="178">
        <v>3</v>
      </c>
      <c r="B107" s="178" t="s">
        <v>300</v>
      </c>
      <c r="C107" s="212" t="s">
        <v>307</v>
      </c>
      <c r="D107" s="235" t="s">
        <v>308</v>
      </c>
      <c r="E107" s="251"/>
      <c r="F107" s="251"/>
      <c r="G107" s="222">
        <v>0</v>
      </c>
      <c r="H107" s="29">
        <f t="shared" si="1"/>
        <v>0</v>
      </c>
      <c r="I107" s="30" t="s">
        <v>850</v>
      </c>
      <c r="J107" s="207"/>
      <c r="K107" s="223"/>
      <c r="L107" s="224"/>
      <c r="M107" s="237"/>
      <c r="N107" s="226"/>
    </row>
    <row r="108" spans="1:14" hidden="1" x14ac:dyDescent="0.25">
      <c r="A108" s="178">
        <v>3</v>
      </c>
      <c r="B108" s="178" t="s">
        <v>309</v>
      </c>
      <c r="C108" s="212" t="s">
        <v>310</v>
      </c>
      <c r="D108" s="235" t="s">
        <v>311</v>
      </c>
      <c r="E108" s="251"/>
      <c r="F108" s="251"/>
      <c r="G108" s="222">
        <v>0</v>
      </c>
      <c r="H108" s="29">
        <f t="shared" si="1"/>
        <v>0</v>
      </c>
      <c r="I108" s="30" t="s">
        <v>850</v>
      </c>
      <c r="J108" s="207"/>
      <c r="K108" s="223"/>
      <c r="L108" s="224"/>
      <c r="M108" s="237"/>
      <c r="N108" s="226"/>
    </row>
    <row r="109" spans="1:14" hidden="1" x14ac:dyDescent="0.25">
      <c r="A109" s="178">
        <v>3</v>
      </c>
      <c r="B109" s="178" t="s">
        <v>309</v>
      </c>
      <c r="C109" s="212" t="s">
        <v>312</v>
      </c>
      <c r="D109" s="235" t="s">
        <v>313</v>
      </c>
      <c r="E109" s="251"/>
      <c r="F109" s="251"/>
      <c r="G109" s="222">
        <v>0</v>
      </c>
      <c r="H109" s="29">
        <f t="shared" si="1"/>
        <v>0</v>
      </c>
      <c r="I109" s="30" t="s">
        <v>850</v>
      </c>
      <c r="J109" s="207"/>
      <c r="K109" s="223"/>
      <c r="L109" s="224"/>
      <c r="M109" s="237"/>
      <c r="N109" s="226"/>
    </row>
    <row r="110" spans="1:14" hidden="1" x14ac:dyDescent="0.25">
      <c r="A110" s="178">
        <v>3</v>
      </c>
      <c r="B110" s="178" t="s">
        <v>309</v>
      </c>
      <c r="C110" s="212" t="s">
        <v>314</v>
      </c>
      <c r="D110" s="235" t="s">
        <v>315</v>
      </c>
      <c r="E110" s="251"/>
      <c r="F110" s="251"/>
      <c r="G110" s="222">
        <v>0</v>
      </c>
      <c r="H110" s="29">
        <f t="shared" si="1"/>
        <v>0</v>
      </c>
      <c r="I110" s="30" t="s">
        <v>850</v>
      </c>
      <c r="J110" s="207"/>
      <c r="K110" s="223"/>
      <c r="L110" s="224"/>
      <c r="M110" s="237"/>
      <c r="N110" s="226"/>
    </row>
    <row r="111" spans="1:14" hidden="1" x14ac:dyDescent="0.25">
      <c r="A111" s="178">
        <v>3</v>
      </c>
      <c r="B111" s="178" t="s">
        <v>309</v>
      </c>
      <c r="C111" s="212" t="s">
        <v>316</v>
      </c>
      <c r="D111" s="235" t="s">
        <v>317</v>
      </c>
      <c r="E111" s="251"/>
      <c r="F111" s="251"/>
      <c r="G111" s="222">
        <v>0</v>
      </c>
      <c r="H111" s="29">
        <f t="shared" si="1"/>
        <v>0</v>
      </c>
      <c r="I111" s="30" t="s">
        <v>850</v>
      </c>
      <c r="J111" s="207"/>
      <c r="K111" s="223"/>
      <c r="L111" s="224"/>
      <c r="M111" s="237"/>
      <c r="N111" s="226"/>
    </row>
    <row r="112" spans="1:14" hidden="1" x14ac:dyDescent="0.25">
      <c r="A112" s="178">
        <v>3</v>
      </c>
      <c r="B112" s="178" t="s">
        <v>309</v>
      </c>
      <c r="C112" s="212" t="s">
        <v>318</v>
      </c>
      <c r="D112" s="235" t="s">
        <v>319</v>
      </c>
      <c r="E112" s="251"/>
      <c r="F112" s="251"/>
      <c r="G112" s="222">
        <v>0</v>
      </c>
      <c r="H112" s="29">
        <f t="shared" si="1"/>
        <v>0</v>
      </c>
      <c r="I112" s="30" t="s">
        <v>850</v>
      </c>
      <c r="J112" s="207"/>
      <c r="K112" s="223"/>
      <c r="L112" s="224"/>
      <c r="M112" s="237"/>
      <c r="N112" s="226"/>
    </row>
    <row r="113" spans="1:14" hidden="1" x14ac:dyDescent="0.25">
      <c r="A113" s="178">
        <v>3</v>
      </c>
      <c r="B113" s="178" t="s">
        <v>309</v>
      </c>
      <c r="C113" s="212" t="s">
        <v>320</v>
      </c>
      <c r="D113" s="235" t="s">
        <v>321</v>
      </c>
      <c r="E113" s="251"/>
      <c r="F113" s="251"/>
      <c r="G113" s="222">
        <v>0</v>
      </c>
      <c r="H113" s="29">
        <f t="shared" si="1"/>
        <v>0</v>
      </c>
      <c r="I113" s="30" t="s">
        <v>850</v>
      </c>
      <c r="J113" s="207"/>
      <c r="K113" s="223"/>
      <c r="L113" s="224"/>
      <c r="M113" s="237"/>
      <c r="N113" s="226"/>
    </row>
    <row r="114" spans="1:14" hidden="1" x14ac:dyDescent="0.25">
      <c r="A114" s="178">
        <v>3</v>
      </c>
      <c r="B114" s="178" t="s">
        <v>309</v>
      </c>
      <c r="C114" s="212" t="s">
        <v>322</v>
      </c>
      <c r="D114" s="235" t="s">
        <v>323</v>
      </c>
      <c r="E114" s="251"/>
      <c r="F114" s="251"/>
      <c r="G114" s="222">
        <v>0</v>
      </c>
      <c r="H114" s="29">
        <f t="shared" si="1"/>
        <v>0</v>
      </c>
      <c r="I114" s="30" t="s">
        <v>850</v>
      </c>
      <c r="J114" s="207"/>
      <c r="K114" s="223"/>
      <c r="L114" s="224"/>
      <c r="M114" s="237"/>
      <c r="N114" s="226"/>
    </row>
    <row r="115" spans="1:14" hidden="1" x14ac:dyDescent="0.25">
      <c r="A115" s="178">
        <v>3</v>
      </c>
      <c r="B115" s="178" t="s">
        <v>309</v>
      </c>
      <c r="C115" s="212" t="s">
        <v>324</v>
      </c>
      <c r="D115" s="235" t="s">
        <v>325</v>
      </c>
      <c r="E115" s="251"/>
      <c r="F115" s="251"/>
      <c r="G115" s="222">
        <v>0</v>
      </c>
      <c r="H115" s="29">
        <f t="shared" si="1"/>
        <v>0</v>
      </c>
      <c r="I115" s="30" t="s">
        <v>850</v>
      </c>
      <c r="J115" s="207"/>
      <c r="K115" s="223"/>
      <c r="L115" s="224"/>
      <c r="M115" s="237"/>
      <c r="N115" s="226"/>
    </row>
    <row r="116" spans="1:14" hidden="1" x14ac:dyDescent="0.25">
      <c r="A116" s="178">
        <v>3</v>
      </c>
      <c r="B116" s="178" t="s">
        <v>326</v>
      </c>
      <c r="C116" s="212" t="s">
        <v>327</v>
      </c>
      <c r="D116" s="235" t="s">
        <v>328</v>
      </c>
      <c r="E116" s="251"/>
      <c r="F116" s="251"/>
      <c r="G116" s="222">
        <v>0</v>
      </c>
      <c r="H116" s="29">
        <f t="shared" si="1"/>
        <v>0</v>
      </c>
      <c r="I116" s="30" t="s">
        <v>850</v>
      </c>
      <c r="J116" s="207"/>
      <c r="K116" s="223"/>
      <c r="L116" s="224"/>
      <c r="M116" s="237"/>
      <c r="N116" s="226"/>
    </row>
    <row r="117" spans="1:14" hidden="1" x14ac:dyDescent="0.25">
      <c r="A117" s="178">
        <v>3</v>
      </c>
      <c r="B117" s="178" t="s">
        <v>326</v>
      </c>
      <c r="C117" s="212" t="s">
        <v>329</v>
      </c>
      <c r="D117" s="235" t="s">
        <v>330</v>
      </c>
      <c r="E117" s="251"/>
      <c r="F117" s="251"/>
      <c r="G117" s="222">
        <v>0</v>
      </c>
      <c r="H117" s="29">
        <f t="shared" si="1"/>
        <v>0</v>
      </c>
      <c r="I117" s="30" t="s">
        <v>850</v>
      </c>
      <c r="J117" s="207"/>
      <c r="K117" s="223"/>
      <c r="L117" s="224"/>
      <c r="M117" s="237"/>
      <c r="N117" s="226"/>
    </row>
    <row r="118" spans="1:14" hidden="1" x14ac:dyDescent="0.25">
      <c r="A118" s="178">
        <v>3</v>
      </c>
      <c r="B118" s="178" t="s">
        <v>331</v>
      </c>
      <c r="C118" s="212" t="s">
        <v>332</v>
      </c>
      <c r="D118" s="235" t="s">
        <v>333</v>
      </c>
      <c r="E118" s="251"/>
      <c r="F118" s="251"/>
      <c r="G118" s="222">
        <v>0</v>
      </c>
      <c r="H118" s="29">
        <f t="shared" si="1"/>
        <v>0</v>
      </c>
      <c r="I118" s="30" t="s">
        <v>850</v>
      </c>
      <c r="J118" s="207"/>
      <c r="K118" s="223"/>
      <c r="L118" s="224"/>
      <c r="M118" s="237"/>
      <c r="N118" s="226"/>
    </row>
    <row r="119" spans="1:14" hidden="1" x14ac:dyDescent="0.25">
      <c r="A119" s="178">
        <v>3</v>
      </c>
      <c r="B119" s="178" t="s">
        <v>331</v>
      </c>
      <c r="C119" s="212" t="s">
        <v>334</v>
      </c>
      <c r="D119" s="235" t="s">
        <v>335</v>
      </c>
      <c r="E119" s="251"/>
      <c r="F119" s="251"/>
      <c r="G119" s="222">
        <v>0</v>
      </c>
      <c r="H119" s="29">
        <f t="shared" si="1"/>
        <v>0</v>
      </c>
      <c r="I119" s="30" t="s">
        <v>850</v>
      </c>
      <c r="J119" s="207"/>
      <c r="K119" s="223"/>
      <c r="L119" s="224"/>
      <c r="M119" s="237"/>
      <c r="N119" s="226"/>
    </row>
    <row r="120" spans="1:14" hidden="1" x14ac:dyDescent="0.25">
      <c r="A120" s="178">
        <v>3</v>
      </c>
      <c r="B120" s="178" t="s">
        <v>331</v>
      </c>
      <c r="C120" s="212" t="s">
        <v>336</v>
      </c>
      <c r="D120" s="235" t="s">
        <v>337</v>
      </c>
      <c r="E120" s="251"/>
      <c r="F120" s="251"/>
      <c r="G120" s="222">
        <v>0</v>
      </c>
      <c r="H120" s="29">
        <f t="shared" si="1"/>
        <v>0</v>
      </c>
      <c r="I120" s="30" t="s">
        <v>850</v>
      </c>
      <c r="J120" s="207"/>
      <c r="K120" s="223"/>
      <c r="L120" s="224"/>
      <c r="M120" s="237"/>
      <c r="N120" s="226"/>
    </row>
    <row r="121" spans="1:14" hidden="1" x14ac:dyDescent="0.25">
      <c r="A121" s="178">
        <v>3</v>
      </c>
      <c r="B121" s="178" t="s">
        <v>331</v>
      </c>
      <c r="C121" s="212" t="s">
        <v>338</v>
      </c>
      <c r="D121" s="235" t="s">
        <v>339</v>
      </c>
      <c r="E121" s="251"/>
      <c r="F121" s="251"/>
      <c r="G121" s="222">
        <v>0</v>
      </c>
      <c r="H121" s="29">
        <f t="shared" si="1"/>
        <v>0</v>
      </c>
      <c r="I121" s="30" t="s">
        <v>850</v>
      </c>
      <c r="J121" s="207"/>
      <c r="K121" s="223"/>
      <c r="L121" s="224"/>
      <c r="M121" s="237"/>
      <c r="N121" s="226"/>
    </row>
    <row r="122" spans="1:14" hidden="1" x14ac:dyDescent="0.25">
      <c r="A122" s="178">
        <v>3</v>
      </c>
      <c r="B122" s="178" t="s">
        <v>331</v>
      </c>
      <c r="C122" s="212" t="s">
        <v>340</v>
      </c>
      <c r="D122" s="235" t="s">
        <v>341</v>
      </c>
      <c r="E122" s="251"/>
      <c r="F122" s="251"/>
      <c r="G122" s="222">
        <v>0</v>
      </c>
      <c r="H122" s="29">
        <f t="shared" si="1"/>
        <v>0</v>
      </c>
      <c r="I122" s="30" t="s">
        <v>850</v>
      </c>
      <c r="J122" s="207"/>
      <c r="K122" s="223"/>
      <c r="L122" s="224"/>
      <c r="M122" s="237"/>
      <c r="N122" s="226"/>
    </row>
    <row r="123" spans="1:14" hidden="1" x14ac:dyDescent="0.25">
      <c r="A123" s="178">
        <v>4</v>
      </c>
      <c r="B123" s="178" t="s">
        <v>342</v>
      </c>
      <c r="C123" s="212" t="s">
        <v>343</v>
      </c>
      <c r="D123" s="235" t="s">
        <v>344</v>
      </c>
      <c r="E123" s="236"/>
      <c r="F123" s="236"/>
      <c r="G123" s="222">
        <v>0</v>
      </c>
      <c r="H123" s="29">
        <f t="shared" si="1"/>
        <v>0</v>
      </c>
      <c r="I123" s="30" t="s">
        <v>850</v>
      </c>
      <c r="J123" s="207"/>
      <c r="K123" s="223"/>
      <c r="L123" s="224"/>
      <c r="M123" s="237"/>
      <c r="N123" s="226"/>
    </row>
    <row r="124" spans="1:14" hidden="1" x14ac:dyDescent="0.25">
      <c r="A124" s="178">
        <v>4</v>
      </c>
      <c r="B124" s="178" t="s">
        <v>342</v>
      </c>
      <c r="C124" s="212" t="s">
        <v>345</v>
      </c>
      <c r="D124" s="235" t="s">
        <v>346</v>
      </c>
      <c r="E124" s="236"/>
      <c r="F124" s="236"/>
      <c r="G124" s="222">
        <v>0</v>
      </c>
      <c r="H124" s="29">
        <f t="shared" si="1"/>
        <v>0</v>
      </c>
      <c r="I124" s="30" t="s">
        <v>850</v>
      </c>
      <c r="J124" s="207"/>
      <c r="K124" s="223"/>
      <c r="L124" s="224"/>
      <c r="M124" s="237"/>
      <c r="N124" s="226"/>
    </row>
    <row r="125" spans="1:14" hidden="1" x14ac:dyDescent="0.25">
      <c r="A125" s="178">
        <v>4</v>
      </c>
      <c r="B125" s="178" t="s">
        <v>342</v>
      </c>
      <c r="C125" s="212" t="s">
        <v>347</v>
      </c>
      <c r="D125" s="235" t="s">
        <v>348</v>
      </c>
      <c r="E125" s="236"/>
      <c r="F125" s="236"/>
      <c r="G125" s="222">
        <v>0</v>
      </c>
      <c r="H125" s="29">
        <f t="shared" si="1"/>
        <v>0</v>
      </c>
      <c r="I125" s="30" t="s">
        <v>850</v>
      </c>
      <c r="J125" s="207"/>
      <c r="K125" s="223"/>
      <c r="L125" s="224"/>
      <c r="M125" s="237"/>
      <c r="N125" s="226"/>
    </row>
    <row r="126" spans="1:14" hidden="1" x14ac:dyDescent="0.25">
      <c r="A126" s="178">
        <v>4</v>
      </c>
      <c r="B126" s="178" t="s">
        <v>342</v>
      </c>
      <c r="C126" s="212" t="s">
        <v>349</v>
      </c>
      <c r="D126" s="235" t="s">
        <v>350</v>
      </c>
      <c r="E126" s="236"/>
      <c r="F126" s="236"/>
      <c r="G126" s="222">
        <v>0</v>
      </c>
      <c r="H126" s="29">
        <f t="shared" si="1"/>
        <v>0</v>
      </c>
      <c r="I126" s="30" t="s">
        <v>850</v>
      </c>
      <c r="J126" s="207"/>
      <c r="K126" s="223"/>
      <c r="L126" s="224"/>
      <c r="M126" s="237"/>
      <c r="N126" s="226"/>
    </row>
    <row r="127" spans="1:14" hidden="1" x14ac:dyDescent="0.25">
      <c r="A127" s="178">
        <v>4</v>
      </c>
      <c r="B127" s="178" t="s">
        <v>342</v>
      </c>
      <c r="C127" s="212" t="s">
        <v>351</v>
      </c>
      <c r="D127" s="235" t="s">
        <v>352</v>
      </c>
      <c r="E127" s="236"/>
      <c r="F127" s="236"/>
      <c r="G127" s="222">
        <v>0</v>
      </c>
      <c r="H127" s="29">
        <f t="shared" si="1"/>
        <v>0</v>
      </c>
      <c r="I127" s="30" t="s">
        <v>850</v>
      </c>
      <c r="J127" s="207"/>
      <c r="K127" s="223"/>
      <c r="L127" s="224"/>
      <c r="M127" s="237"/>
      <c r="N127" s="226"/>
    </row>
    <row r="128" spans="1:14" hidden="1" x14ac:dyDescent="0.25">
      <c r="A128" s="178">
        <v>4</v>
      </c>
      <c r="B128" s="178" t="s">
        <v>342</v>
      </c>
      <c r="C128" s="212" t="s">
        <v>353</v>
      </c>
      <c r="D128" s="235" t="s">
        <v>354</v>
      </c>
      <c r="E128" s="236"/>
      <c r="F128" s="236"/>
      <c r="G128" s="222">
        <v>0</v>
      </c>
      <c r="H128" s="29">
        <f t="shared" si="1"/>
        <v>0</v>
      </c>
      <c r="I128" s="30" t="s">
        <v>850</v>
      </c>
      <c r="J128" s="207"/>
      <c r="K128" s="223"/>
      <c r="L128" s="224"/>
      <c r="M128" s="237"/>
      <c r="N128" s="226"/>
    </row>
    <row r="129" spans="1:14" hidden="1" x14ac:dyDescent="0.25">
      <c r="A129" s="178">
        <v>4</v>
      </c>
      <c r="B129" s="178" t="s">
        <v>342</v>
      </c>
      <c r="C129" s="212" t="s">
        <v>355</v>
      </c>
      <c r="D129" s="235" t="s">
        <v>356</v>
      </c>
      <c r="E129" s="236"/>
      <c r="F129" s="236"/>
      <c r="G129" s="222">
        <v>0</v>
      </c>
      <c r="H129" s="29">
        <f t="shared" si="1"/>
        <v>0</v>
      </c>
      <c r="I129" s="30" t="s">
        <v>850</v>
      </c>
      <c r="J129" s="207"/>
      <c r="K129" s="223"/>
      <c r="L129" s="224"/>
      <c r="M129" s="237"/>
      <c r="N129" s="226"/>
    </row>
    <row r="130" spans="1:14" hidden="1" x14ac:dyDescent="0.25">
      <c r="A130" s="178">
        <v>4</v>
      </c>
      <c r="B130" s="178" t="s">
        <v>342</v>
      </c>
      <c r="C130" s="212" t="s">
        <v>357</v>
      </c>
      <c r="D130" s="235" t="s">
        <v>358</v>
      </c>
      <c r="E130" s="236"/>
      <c r="F130" s="236"/>
      <c r="G130" s="222">
        <v>0</v>
      </c>
      <c r="H130" s="29">
        <f t="shared" si="1"/>
        <v>0</v>
      </c>
      <c r="I130" s="30" t="s">
        <v>850</v>
      </c>
      <c r="J130" s="207"/>
      <c r="K130" s="223"/>
      <c r="L130" s="224"/>
      <c r="M130" s="237"/>
      <c r="N130" s="226"/>
    </row>
    <row r="131" spans="1:14" hidden="1" x14ac:dyDescent="0.25">
      <c r="A131" s="178">
        <v>4</v>
      </c>
      <c r="B131" s="178" t="s">
        <v>359</v>
      </c>
      <c r="C131" s="212" t="s">
        <v>360</v>
      </c>
      <c r="D131" s="235" t="s">
        <v>361</v>
      </c>
      <c r="E131" s="236"/>
      <c r="F131" s="236"/>
      <c r="G131" s="222">
        <v>0</v>
      </c>
      <c r="H131" s="29">
        <f t="shared" si="1"/>
        <v>0</v>
      </c>
      <c r="I131" s="30" t="s">
        <v>850</v>
      </c>
      <c r="J131" s="207"/>
      <c r="K131" s="223"/>
      <c r="L131" s="224"/>
      <c r="M131" s="237"/>
      <c r="N131" s="226"/>
    </row>
    <row r="132" spans="1:14" hidden="1" x14ac:dyDescent="0.25">
      <c r="A132" s="178">
        <v>4</v>
      </c>
      <c r="B132" s="178" t="s">
        <v>359</v>
      </c>
      <c r="C132" s="212" t="s">
        <v>362</v>
      </c>
      <c r="D132" s="235" t="s">
        <v>363</v>
      </c>
      <c r="E132" s="236"/>
      <c r="F132" s="236"/>
      <c r="G132" s="222">
        <v>0</v>
      </c>
      <c r="H132" s="29">
        <f t="shared" si="1"/>
        <v>0</v>
      </c>
      <c r="I132" s="30" t="s">
        <v>850</v>
      </c>
      <c r="J132" s="207"/>
      <c r="K132" s="223"/>
      <c r="L132" s="224"/>
      <c r="M132" s="237"/>
      <c r="N132" s="226"/>
    </row>
    <row r="133" spans="1:14" hidden="1" x14ac:dyDescent="0.25">
      <c r="A133" s="178">
        <v>4</v>
      </c>
      <c r="B133" s="178" t="s">
        <v>359</v>
      </c>
      <c r="C133" s="212" t="s">
        <v>364</v>
      </c>
      <c r="D133" s="235" t="s">
        <v>365</v>
      </c>
      <c r="E133" s="236"/>
      <c r="F133" s="236"/>
      <c r="G133" s="222">
        <v>0</v>
      </c>
      <c r="H133" s="29">
        <f t="shared" si="1"/>
        <v>0</v>
      </c>
      <c r="I133" s="30" t="s">
        <v>850</v>
      </c>
      <c r="J133" s="207"/>
      <c r="K133" s="223"/>
      <c r="L133" s="224"/>
      <c r="M133" s="237"/>
      <c r="N133" s="226"/>
    </row>
    <row r="134" spans="1:14" hidden="1" x14ac:dyDescent="0.25">
      <c r="A134" s="178">
        <v>4</v>
      </c>
      <c r="B134" s="178" t="s">
        <v>359</v>
      </c>
      <c r="C134" s="212" t="s">
        <v>366</v>
      </c>
      <c r="D134" s="235" t="s">
        <v>367</v>
      </c>
      <c r="E134" s="236"/>
      <c r="F134" s="236"/>
      <c r="G134" s="222">
        <v>0</v>
      </c>
      <c r="H134" s="29">
        <f t="shared" si="1"/>
        <v>0</v>
      </c>
      <c r="I134" s="30" t="s">
        <v>850</v>
      </c>
      <c r="J134" s="207"/>
      <c r="K134" s="223"/>
      <c r="L134" s="224"/>
      <c r="M134" s="237"/>
      <c r="N134" s="226"/>
    </row>
    <row r="135" spans="1:14" hidden="1" x14ac:dyDescent="0.25">
      <c r="A135" s="178">
        <v>4</v>
      </c>
      <c r="B135" s="178" t="s">
        <v>359</v>
      </c>
      <c r="C135" s="212" t="s">
        <v>368</v>
      </c>
      <c r="D135" s="235" t="s">
        <v>369</v>
      </c>
      <c r="E135" s="236"/>
      <c r="F135" s="236"/>
      <c r="G135" s="222">
        <v>0</v>
      </c>
      <c r="H135" s="29">
        <f t="shared" ref="H135:H168" si="2">+E135+F135+G135</f>
        <v>0</v>
      </c>
      <c r="I135" s="30" t="s">
        <v>850</v>
      </c>
      <c r="J135" s="207"/>
      <c r="K135" s="223"/>
      <c r="L135" s="224"/>
      <c r="M135" s="237"/>
      <c r="N135" s="226"/>
    </row>
    <row r="136" spans="1:14" hidden="1" x14ac:dyDescent="0.25">
      <c r="A136" s="178">
        <v>4</v>
      </c>
      <c r="B136" s="178" t="s">
        <v>359</v>
      </c>
      <c r="C136" s="212" t="s">
        <v>370</v>
      </c>
      <c r="D136" s="235" t="s">
        <v>371</v>
      </c>
      <c r="E136" s="236"/>
      <c r="F136" s="236"/>
      <c r="G136" s="222">
        <v>0</v>
      </c>
      <c r="H136" s="29">
        <f t="shared" si="2"/>
        <v>0</v>
      </c>
      <c r="I136" s="30" t="s">
        <v>850</v>
      </c>
      <c r="J136" s="207"/>
      <c r="K136" s="223"/>
      <c r="L136" s="224"/>
      <c r="M136" s="237"/>
      <c r="N136" s="226"/>
    </row>
    <row r="137" spans="1:14" hidden="1" x14ac:dyDescent="0.25">
      <c r="A137" s="178">
        <v>4</v>
      </c>
      <c r="B137" s="178" t="s">
        <v>359</v>
      </c>
      <c r="C137" s="212" t="s">
        <v>372</v>
      </c>
      <c r="D137" s="235" t="s">
        <v>373</v>
      </c>
      <c r="E137" s="236"/>
      <c r="F137" s="236"/>
      <c r="G137" s="222">
        <v>0</v>
      </c>
      <c r="H137" s="29">
        <f t="shared" si="2"/>
        <v>0</v>
      </c>
      <c r="I137" s="30" t="s">
        <v>850</v>
      </c>
      <c r="J137" s="207"/>
      <c r="K137" s="223"/>
      <c r="L137" s="224"/>
      <c r="M137" s="237"/>
      <c r="N137" s="226"/>
    </row>
    <row r="138" spans="1:14" hidden="1" x14ac:dyDescent="0.25">
      <c r="A138" s="178">
        <v>4</v>
      </c>
      <c r="B138" s="178" t="s">
        <v>359</v>
      </c>
      <c r="C138" s="212" t="s">
        <v>374</v>
      </c>
      <c r="D138" s="235" t="s">
        <v>375</v>
      </c>
      <c r="E138" s="236"/>
      <c r="F138" s="236"/>
      <c r="G138" s="222">
        <v>0</v>
      </c>
      <c r="H138" s="29">
        <f t="shared" si="2"/>
        <v>0</v>
      </c>
      <c r="I138" s="30" t="s">
        <v>850</v>
      </c>
      <c r="J138" s="207"/>
      <c r="K138" s="223"/>
      <c r="L138" s="224"/>
      <c r="M138" s="237"/>
      <c r="N138" s="226"/>
    </row>
    <row r="139" spans="1:14" hidden="1" x14ac:dyDescent="0.25">
      <c r="A139" s="178">
        <v>4</v>
      </c>
      <c r="B139" s="178" t="s">
        <v>376</v>
      </c>
      <c r="C139" s="212" t="s">
        <v>377</v>
      </c>
      <c r="D139" s="235" t="s">
        <v>378</v>
      </c>
      <c r="E139" s="236"/>
      <c r="F139" s="236"/>
      <c r="G139" s="222">
        <v>0</v>
      </c>
      <c r="H139" s="29">
        <f t="shared" si="2"/>
        <v>0</v>
      </c>
      <c r="I139" s="30" t="s">
        <v>850</v>
      </c>
      <c r="J139" s="207"/>
      <c r="K139" s="223"/>
      <c r="L139" s="224"/>
      <c r="M139" s="237"/>
      <c r="N139" s="226"/>
    </row>
    <row r="140" spans="1:14" hidden="1" x14ac:dyDescent="0.25">
      <c r="A140" s="178">
        <v>4</v>
      </c>
      <c r="B140" s="178" t="s">
        <v>376</v>
      </c>
      <c r="C140" s="212" t="s">
        <v>379</v>
      </c>
      <c r="D140" s="235" t="s">
        <v>380</v>
      </c>
      <c r="E140" s="236"/>
      <c r="F140" s="236"/>
      <c r="G140" s="222">
        <v>0</v>
      </c>
      <c r="H140" s="29">
        <f t="shared" si="2"/>
        <v>0</v>
      </c>
      <c r="I140" s="30" t="s">
        <v>850</v>
      </c>
      <c r="J140" s="207"/>
      <c r="K140" s="223"/>
      <c r="L140" s="224"/>
      <c r="M140" s="237"/>
      <c r="N140" s="226"/>
    </row>
    <row r="141" spans="1:14" hidden="1" x14ac:dyDescent="0.25">
      <c r="A141" s="178">
        <v>5</v>
      </c>
      <c r="B141" s="178" t="s">
        <v>381</v>
      </c>
      <c r="C141" s="212" t="s">
        <v>382</v>
      </c>
      <c r="D141" s="235" t="s">
        <v>383</v>
      </c>
      <c r="E141" s="236"/>
      <c r="F141" s="236"/>
      <c r="G141" s="222">
        <v>0</v>
      </c>
      <c r="H141" s="29">
        <f t="shared" si="2"/>
        <v>0</v>
      </c>
      <c r="I141" s="30"/>
      <c r="J141" s="207"/>
      <c r="K141" s="241"/>
      <c r="L141" s="209"/>
      <c r="M141" s="230"/>
      <c r="N141" s="211"/>
    </row>
    <row r="142" spans="1:14" ht="93" hidden="1" customHeight="1" x14ac:dyDescent="0.25">
      <c r="A142" s="178">
        <v>5</v>
      </c>
      <c r="B142" s="178" t="s">
        <v>381</v>
      </c>
      <c r="C142" s="212" t="s">
        <v>384</v>
      </c>
      <c r="D142" s="235" t="s">
        <v>385</v>
      </c>
      <c r="E142" s="236"/>
      <c r="F142" s="236"/>
      <c r="G142" s="222">
        <v>0</v>
      </c>
      <c r="H142" s="29">
        <f t="shared" si="2"/>
        <v>0</v>
      </c>
      <c r="I142" s="30"/>
      <c r="J142" s="207"/>
      <c r="K142" s="241"/>
      <c r="L142" s="209"/>
      <c r="M142" s="230"/>
      <c r="N142" s="211"/>
    </row>
    <row r="143" spans="1:14" hidden="1" x14ac:dyDescent="0.25">
      <c r="A143" s="178">
        <v>5</v>
      </c>
      <c r="B143" s="178" t="s">
        <v>381</v>
      </c>
      <c r="C143" s="212" t="s">
        <v>386</v>
      </c>
      <c r="D143" s="235" t="s">
        <v>387</v>
      </c>
      <c r="E143" s="236"/>
      <c r="F143" s="236"/>
      <c r="G143" s="222">
        <v>0</v>
      </c>
      <c r="H143" s="29">
        <f t="shared" si="2"/>
        <v>0</v>
      </c>
      <c r="I143" s="30"/>
      <c r="J143" s="207"/>
      <c r="K143" s="241"/>
      <c r="L143" s="209"/>
      <c r="M143" s="230"/>
      <c r="N143" s="211"/>
    </row>
    <row r="144" spans="1:14" ht="142.19999999999999" hidden="1" customHeight="1" x14ac:dyDescent="0.25">
      <c r="A144" s="178">
        <v>5</v>
      </c>
      <c r="B144" s="178" t="s">
        <v>381</v>
      </c>
      <c r="C144" s="212" t="s">
        <v>388</v>
      </c>
      <c r="D144" s="235" t="s">
        <v>389</v>
      </c>
      <c r="E144" s="227"/>
      <c r="F144" s="236"/>
      <c r="G144" s="222">
        <v>3000000</v>
      </c>
      <c r="H144" s="29">
        <f t="shared" si="2"/>
        <v>3000000</v>
      </c>
      <c r="I144" s="250"/>
      <c r="J144" s="207"/>
      <c r="K144" s="241" t="s">
        <v>129</v>
      </c>
      <c r="L144" s="30" t="s">
        <v>911</v>
      </c>
      <c r="M144" s="230"/>
      <c r="N144" s="211"/>
    </row>
    <row r="145" spans="1:14" ht="54" hidden="1" customHeight="1" x14ac:dyDescent="0.25">
      <c r="A145" s="178">
        <v>5</v>
      </c>
      <c r="B145" s="178" t="s">
        <v>381</v>
      </c>
      <c r="C145" s="212" t="s">
        <v>392</v>
      </c>
      <c r="D145" s="235" t="s">
        <v>393</v>
      </c>
      <c r="E145" s="227"/>
      <c r="F145" s="236"/>
      <c r="G145" s="222">
        <v>13000000</v>
      </c>
      <c r="H145" s="29">
        <f t="shared" si="2"/>
        <v>13000000</v>
      </c>
      <c r="I145" s="250"/>
      <c r="J145" s="207"/>
      <c r="K145" s="241" t="s">
        <v>129</v>
      </c>
      <c r="L145" s="30" t="s">
        <v>912</v>
      </c>
      <c r="M145" s="230"/>
      <c r="N145" s="211"/>
    </row>
    <row r="146" spans="1:14" hidden="1" x14ac:dyDescent="0.25">
      <c r="A146" s="178">
        <v>5</v>
      </c>
      <c r="B146" s="178" t="s">
        <v>381</v>
      </c>
      <c r="C146" s="212" t="s">
        <v>394</v>
      </c>
      <c r="D146" s="235" t="s">
        <v>395</v>
      </c>
      <c r="E146" s="236"/>
      <c r="F146" s="236"/>
      <c r="G146" s="222">
        <v>0</v>
      </c>
      <c r="H146" s="29">
        <f t="shared" si="2"/>
        <v>0</v>
      </c>
      <c r="I146" s="30"/>
      <c r="J146" s="207"/>
      <c r="K146" s="241"/>
      <c r="L146" s="209"/>
      <c r="M146" s="230"/>
      <c r="N146" s="211"/>
    </row>
    <row r="147" spans="1:14" hidden="1" x14ac:dyDescent="0.25">
      <c r="A147" s="178">
        <v>5</v>
      </c>
      <c r="B147" s="178" t="s">
        <v>381</v>
      </c>
      <c r="C147" s="212" t="s">
        <v>396</v>
      </c>
      <c r="D147" s="235" t="s">
        <v>397</v>
      </c>
      <c r="E147" s="236"/>
      <c r="F147" s="236"/>
      <c r="G147" s="222">
        <v>0</v>
      </c>
      <c r="H147" s="29">
        <f t="shared" si="2"/>
        <v>0</v>
      </c>
      <c r="I147" s="30"/>
      <c r="J147" s="207"/>
      <c r="K147" s="241"/>
      <c r="L147" s="209" t="s">
        <v>850</v>
      </c>
      <c r="M147" s="230"/>
      <c r="N147" s="211"/>
    </row>
    <row r="148" spans="1:14" ht="183.6" hidden="1" customHeight="1" x14ac:dyDescent="0.25">
      <c r="A148" s="178">
        <v>5</v>
      </c>
      <c r="B148" s="178" t="s">
        <v>381</v>
      </c>
      <c r="C148" s="212" t="s">
        <v>398</v>
      </c>
      <c r="D148" s="235" t="s">
        <v>399</v>
      </c>
      <c r="E148" s="236"/>
      <c r="F148" s="236"/>
      <c r="G148" s="222">
        <v>0</v>
      </c>
      <c r="H148" s="29">
        <f t="shared" si="2"/>
        <v>0</v>
      </c>
      <c r="I148" s="30"/>
      <c r="J148" s="207"/>
      <c r="K148" s="241"/>
      <c r="L148" s="209" t="s">
        <v>850</v>
      </c>
      <c r="M148" s="230"/>
      <c r="N148" s="211"/>
    </row>
    <row r="149" spans="1:14" hidden="1" x14ac:dyDescent="0.25">
      <c r="A149" s="178">
        <v>5</v>
      </c>
      <c r="B149" s="178" t="s">
        <v>400</v>
      </c>
      <c r="C149" s="212" t="s">
        <v>401</v>
      </c>
      <c r="D149" s="235" t="s">
        <v>402</v>
      </c>
      <c r="E149" s="236"/>
      <c r="F149" s="236"/>
      <c r="G149" s="222">
        <v>0</v>
      </c>
      <c r="H149" s="29">
        <f t="shared" si="2"/>
        <v>0</v>
      </c>
      <c r="I149" s="30"/>
      <c r="J149" s="207"/>
      <c r="K149" s="241"/>
      <c r="L149" s="209"/>
      <c r="M149" s="230"/>
      <c r="N149" s="211"/>
    </row>
    <row r="150" spans="1:14" hidden="1" x14ac:dyDescent="0.25">
      <c r="A150" s="178">
        <v>5</v>
      </c>
      <c r="B150" s="178" t="s">
        <v>400</v>
      </c>
      <c r="C150" s="212" t="s">
        <v>403</v>
      </c>
      <c r="D150" s="235" t="s">
        <v>404</v>
      </c>
      <c r="E150" s="236"/>
      <c r="F150" s="236"/>
      <c r="G150" s="222">
        <v>0</v>
      </c>
      <c r="H150" s="29">
        <f t="shared" si="2"/>
        <v>0</v>
      </c>
      <c r="I150" s="30"/>
      <c r="J150" s="207"/>
      <c r="K150" s="223"/>
      <c r="L150" s="224"/>
      <c r="M150" s="237"/>
      <c r="N150" s="226"/>
    </row>
    <row r="151" spans="1:14" hidden="1" x14ac:dyDescent="0.25">
      <c r="A151" s="178">
        <v>5</v>
      </c>
      <c r="B151" s="178" t="s">
        <v>400</v>
      </c>
      <c r="C151" s="212" t="s">
        <v>405</v>
      </c>
      <c r="D151" s="235" t="s">
        <v>406</v>
      </c>
      <c r="E151" s="236"/>
      <c r="F151" s="236"/>
      <c r="G151" s="222">
        <v>0</v>
      </c>
      <c r="H151" s="29">
        <f t="shared" si="2"/>
        <v>0</v>
      </c>
      <c r="I151" s="30"/>
      <c r="J151" s="207"/>
      <c r="K151" s="223"/>
      <c r="L151" s="224"/>
      <c r="M151" s="237"/>
      <c r="N151" s="226"/>
    </row>
    <row r="152" spans="1:14" hidden="1" x14ac:dyDescent="0.25">
      <c r="A152" s="178">
        <v>5</v>
      </c>
      <c r="B152" s="178" t="s">
        <v>400</v>
      </c>
      <c r="C152" s="212" t="s">
        <v>407</v>
      </c>
      <c r="D152" s="235" t="s">
        <v>408</v>
      </c>
      <c r="E152" s="236"/>
      <c r="F152" s="236"/>
      <c r="G152" s="222">
        <v>0</v>
      </c>
      <c r="H152" s="29">
        <f t="shared" si="2"/>
        <v>0</v>
      </c>
      <c r="I152" s="30"/>
      <c r="J152" s="207"/>
      <c r="K152" s="223"/>
      <c r="L152" s="224"/>
      <c r="M152" s="237"/>
      <c r="N152" s="226"/>
    </row>
    <row r="153" spans="1:14" hidden="1" x14ac:dyDescent="0.25">
      <c r="A153" s="178">
        <v>5</v>
      </c>
      <c r="B153" s="178" t="s">
        <v>400</v>
      </c>
      <c r="C153" s="212" t="s">
        <v>409</v>
      </c>
      <c r="D153" s="235" t="s">
        <v>410</v>
      </c>
      <c r="E153" s="236"/>
      <c r="F153" s="236"/>
      <c r="G153" s="222">
        <v>0</v>
      </c>
      <c r="H153" s="29">
        <f t="shared" si="2"/>
        <v>0</v>
      </c>
      <c r="I153" s="30"/>
      <c r="J153" s="207"/>
      <c r="K153" s="223"/>
      <c r="L153" s="224"/>
      <c r="M153" s="237"/>
      <c r="N153" s="226"/>
    </row>
    <row r="154" spans="1:14" hidden="1" x14ac:dyDescent="0.25">
      <c r="A154" s="178">
        <v>5</v>
      </c>
      <c r="B154" s="178" t="s">
        <v>400</v>
      </c>
      <c r="C154" s="212" t="s">
        <v>411</v>
      </c>
      <c r="D154" s="235" t="s">
        <v>412</v>
      </c>
      <c r="E154" s="236"/>
      <c r="F154" s="236"/>
      <c r="G154" s="222">
        <v>0</v>
      </c>
      <c r="H154" s="29">
        <f t="shared" si="2"/>
        <v>0</v>
      </c>
      <c r="I154" s="30"/>
      <c r="J154" s="207"/>
      <c r="K154" s="223"/>
      <c r="L154" s="224"/>
      <c r="M154" s="237"/>
      <c r="N154" s="226"/>
    </row>
    <row r="155" spans="1:14" hidden="1" x14ac:dyDescent="0.25">
      <c r="A155" s="178">
        <v>5</v>
      </c>
      <c r="B155" s="178" t="s">
        <v>400</v>
      </c>
      <c r="C155" s="212" t="s">
        <v>413</v>
      </c>
      <c r="D155" s="235" t="s">
        <v>414</v>
      </c>
      <c r="E155" s="236"/>
      <c r="F155" s="236"/>
      <c r="G155" s="222">
        <v>0</v>
      </c>
      <c r="H155" s="29">
        <f t="shared" si="2"/>
        <v>0</v>
      </c>
      <c r="I155" s="30"/>
      <c r="J155" s="207"/>
      <c r="K155" s="223"/>
      <c r="L155" s="224"/>
      <c r="M155" s="237"/>
      <c r="N155" s="226"/>
    </row>
    <row r="156" spans="1:14" hidden="1" x14ac:dyDescent="0.25">
      <c r="A156" s="178">
        <v>5</v>
      </c>
      <c r="B156" s="178" t="s">
        <v>400</v>
      </c>
      <c r="C156" s="212" t="s">
        <v>415</v>
      </c>
      <c r="D156" s="235" t="s">
        <v>416</v>
      </c>
      <c r="E156" s="236"/>
      <c r="F156" s="236"/>
      <c r="G156" s="222">
        <v>0</v>
      </c>
      <c r="H156" s="29">
        <f t="shared" si="2"/>
        <v>0</v>
      </c>
      <c r="I156" s="30"/>
      <c r="J156" s="207"/>
      <c r="K156" s="241"/>
      <c r="L156" s="209"/>
      <c r="M156" s="230"/>
      <c r="N156" s="211"/>
    </row>
    <row r="157" spans="1:14" hidden="1" x14ac:dyDescent="0.25">
      <c r="A157" s="178">
        <v>5</v>
      </c>
      <c r="B157" s="178" t="s">
        <v>419</v>
      </c>
      <c r="C157" s="212" t="s">
        <v>420</v>
      </c>
      <c r="D157" s="235" t="s">
        <v>421</v>
      </c>
      <c r="E157" s="236"/>
      <c r="F157" s="236"/>
      <c r="G157" s="222">
        <v>0</v>
      </c>
      <c r="H157" s="29">
        <f t="shared" si="2"/>
        <v>0</v>
      </c>
      <c r="I157" s="30" t="s">
        <v>850</v>
      </c>
      <c r="J157" s="207"/>
      <c r="K157" s="223"/>
      <c r="L157" s="224"/>
      <c r="M157" s="237"/>
      <c r="N157" s="226"/>
    </row>
    <row r="158" spans="1:14" hidden="1" x14ac:dyDescent="0.25">
      <c r="A158" s="178">
        <v>5</v>
      </c>
      <c r="B158" s="178" t="s">
        <v>419</v>
      </c>
      <c r="C158" s="212" t="s">
        <v>422</v>
      </c>
      <c r="D158" s="235" t="s">
        <v>423</v>
      </c>
      <c r="E158" s="236"/>
      <c r="F158" s="236"/>
      <c r="G158" s="222">
        <v>0</v>
      </c>
      <c r="H158" s="29">
        <f t="shared" si="2"/>
        <v>0</v>
      </c>
      <c r="I158" s="30" t="s">
        <v>850</v>
      </c>
      <c r="J158" s="207"/>
      <c r="K158" s="223"/>
      <c r="L158" s="224"/>
      <c r="M158" s="237"/>
      <c r="N158" s="226"/>
    </row>
    <row r="159" spans="1:14" hidden="1" x14ac:dyDescent="0.25">
      <c r="A159" s="178">
        <v>5</v>
      </c>
      <c r="B159" s="178" t="s">
        <v>419</v>
      </c>
      <c r="C159" s="212" t="s">
        <v>424</v>
      </c>
      <c r="D159" s="235" t="s">
        <v>425</v>
      </c>
      <c r="E159" s="236"/>
      <c r="F159" s="236"/>
      <c r="G159" s="222">
        <v>0</v>
      </c>
      <c r="H159" s="29">
        <f t="shared" si="2"/>
        <v>0</v>
      </c>
      <c r="I159" s="30" t="s">
        <v>850</v>
      </c>
      <c r="J159" s="207"/>
      <c r="K159" s="223"/>
      <c r="L159" s="224"/>
      <c r="M159" s="237"/>
      <c r="N159" s="226"/>
    </row>
    <row r="160" spans="1:14" hidden="1" x14ac:dyDescent="0.25">
      <c r="A160" s="178">
        <v>5</v>
      </c>
      <c r="B160" s="178" t="s">
        <v>426</v>
      </c>
      <c r="C160" s="212" t="s">
        <v>427</v>
      </c>
      <c r="D160" s="235" t="s">
        <v>428</v>
      </c>
      <c r="E160" s="236"/>
      <c r="F160" s="236"/>
      <c r="G160" s="222">
        <v>0</v>
      </c>
      <c r="H160" s="29">
        <f t="shared" si="2"/>
        <v>0</v>
      </c>
      <c r="I160" s="30" t="s">
        <v>850</v>
      </c>
      <c r="J160" s="207"/>
      <c r="K160" s="223"/>
      <c r="L160" s="224"/>
      <c r="M160" s="237"/>
      <c r="N160" s="226"/>
    </row>
    <row r="161" spans="1:14" hidden="1" x14ac:dyDescent="0.25">
      <c r="A161" s="178">
        <v>5</v>
      </c>
      <c r="B161" s="178" t="s">
        <v>426</v>
      </c>
      <c r="C161" s="212" t="s">
        <v>429</v>
      </c>
      <c r="D161" s="235" t="s">
        <v>430</v>
      </c>
      <c r="E161" s="236"/>
      <c r="F161" s="236"/>
      <c r="G161" s="222">
        <v>0</v>
      </c>
      <c r="H161" s="29">
        <f t="shared" si="2"/>
        <v>0</v>
      </c>
      <c r="I161" s="30" t="s">
        <v>850</v>
      </c>
      <c r="J161" s="207"/>
      <c r="K161" s="223"/>
      <c r="L161" s="224"/>
      <c r="M161" s="237"/>
      <c r="N161" s="226"/>
    </row>
    <row r="162" spans="1:14" ht="67.95" hidden="1" customHeight="1" x14ac:dyDescent="0.25">
      <c r="A162" s="178">
        <v>5</v>
      </c>
      <c r="B162" s="178" t="s">
        <v>426</v>
      </c>
      <c r="C162" s="212" t="s">
        <v>431</v>
      </c>
      <c r="D162" s="235" t="s">
        <v>432</v>
      </c>
      <c r="E162" s="227"/>
      <c r="F162" s="236"/>
      <c r="G162" s="222">
        <v>20000000</v>
      </c>
      <c r="H162" s="29">
        <f t="shared" si="2"/>
        <v>20000000</v>
      </c>
      <c r="I162" s="250"/>
      <c r="J162" s="207"/>
      <c r="K162" s="241" t="s">
        <v>129</v>
      </c>
      <c r="L162" s="30" t="s">
        <v>913</v>
      </c>
      <c r="M162" s="230"/>
      <c r="N162" s="211"/>
    </row>
    <row r="163" spans="1:14" hidden="1" x14ac:dyDescent="0.25">
      <c r="A163" s="178">
        <v>5</v>
      </c>
      <c r="B163" s="178" t="s">
        <v>426</v>
      </c>
      <c r="C163" s="212" t="s">
        <v>436</v>
      </c>
      <c r="D163" s="235" t="s">
        <v>437</v>
      </c>
      <c r="E163" s="236"/>
      <c r="F163" s="236"/>
      <c r="G163" s="222">
        <v>0</v>
      </c>
      <c r="H163" s="29">
        <f t="shared" si="2"/>
        <v>0</v>
      </c>
      <c r="I163" s="30" t="s">
        <v>850</v>
      </c>
      <c r="J163" s="207"/>
      <c r="K163" s="223"/>
      <c r="L163" s="224" t="s">
        <v>850</v>
      </c>
      <c r="M163" s="237"/>
      <c r="N163" s="226"/>
    </row>
    <row r="164" spans="1:14" hidden="1" x14ac:dyDescent="0.25">
      <c r="A164" s="178">
        <v>6</v>
      </c>
      <c r="B164" s="178" t="s">
        <v>438</v>
      </c>
      <c r="C164" s="212" t="s">
        <v>439</v>
      </c>
      <c r="D164" s="235" t="s">
        <v>440</v>
      </c>
      <c r="E164" s="236"/>
      <c r="F164" s="236"/>
      <c r="G164" s="222">
        <v>0</v>
      </c>
      <c r="H164" s="29">
        <f t="shared" si="2"/>
        <v>0</v>
      </c>
      <c r="I164" s="30" t="s">
        <v>850</v>
      </c>
      <c r="J164" s="207"/>
      <c r="K164" s="223"/>
      <c r="L164" s="224" t="s">
        <v>850</v>
      </c>
      <c r="M164" s="237"/>
      <c r="N164" s="226"/>
    </row>
    <row r="165" spans="1:14" hidden="1" x14ac:dyDescent="0.25">
      <c r="A165" s="178">
        <v>6</v>
      </c>
      <c r="B165" s="178" t="s">
        <v>438</v>
      </c>
      <c r="C165" s="212" t="s">
        <v>441</v>
      </c>
      <c r="D165" s="220" t="s">
        <v>442</v>
      </c>
      <c r="E165" s="236"/>
      <c r="F165" s="236"/>
      <c r="G165" s="222">
        <v>0</v>
      </c>
      <c r="H165" s="29">
        <f t="shared" si="2"/>
        <v>0</v>
      </c>
      <c r="I165" s="30" t="s">
        <v>850</v>
      </c>
      <c r="J165" s="207"/>
      <c r="K165" s="223"/>
      <c r="L165" s="224" t="s">
        <v>850</v>
      </c>
      <c r="M165" s="237"/>
      <c r="N165" s="226"/>
    </row>
    <row r="166" spans="1:14" ht="26.4" hidden="1" x14ac:dyDescent="0.25">
      <c r="A166" s="178">
        <v>6</v>
      </c>
      <c r="B166" s="178" t="s">
        <v>438</v>
      </c>
      <c r="C166" s="212" t="s">
        <v>443</v>
      </c>
      <c r="D166" s="245" t="s">
        <v>444</v>
      </c>
      <c r="E166" s="227"/>
      <c r="F166" s="236"/>
      <c r="G166" s="222">
        <v>28368987</v>
      </c>
      <c r="H166" s="29">
        <f t="shared" si="2"/>
        <v>28368987</v>
      </c>
      <c r="I166" s="30"/>
      <c r="J166" s="207"/>
      <c r="K166" s="241"/>
      <c r="L166" s="209" t="s">
        <v>819</v>
      </c>
      <c r="M166" s="230"/>
      <c r="N166" s="211"/>
    </row>
    <row r="167" spans="1:14" ht="26.4" hidden="1" x14ac:dyDescent="0.25">
      <c r="A167" s="178">
        <v>6</v>
      </c>
      <c r="B167" s="178" t="s">
        <v>438</v>
      </c>
      <c r="C167" s="212" t="s">
        <v>446</v>
      </c>
      <c r="D167" s="245" t="s">
        <v>444</v>
      </c>
      <c r="E167" s="227"/>
      <c r="F167" s="236"/>
      <c r="G167" s="222">
        <v>4517355</v>
      </c>
      <c r="H167" s="29">
        <f t="shared" si="2"/>
        <v>4517355</v>
      </c>
      <c r="I167" s="30"/>
      <c r="J167" s="207"/>
      <c r="K167" s="241"/>
      <c r="L167" s="209" t="s">
        <v>819</v>
      </c>
      <c r="M167" s="228"/>
      <c r="N167" s="211"/>
    </row>
    <row r="168" spans="1:14" hidden="1" x14ac:dyDescent="0.25">
      <c r="A168" s="178">
        <v>6</v>
      </c>
      <c r="B168" s="178" t="s">
        <v>438</v>
      </c>
      <c r="C168" s="212" t="s">
        <v>448</v>
      </c>
      <c r="D168" s="235" t="s">
        <v>449</v>
      </c>
      <c r="E168" s="236"/>
      <c r="F168" s="236"/>
      <c r="G168" s="222">
        <v>0</v>
      </c>
      <c r="H168" s="29">
        <f t="shared" si="2"/>
        <v>0</v>
      </c>
      <c r="I168" s="30" t="s">
        <v>850</v>
      </c>
      <c r="J168" s="207"/>
      <c r="K168" s="223"/>
      <c r="L168" s="209" t="s">
        <v>819</v>
      </c>
      <c r="M168" s="237"/>
      <c r="N168" s="226"/>
    </row>
    <row r="169" spans="1:14" hidden="1" x14ac:dyDescent="0.25">
      <c r="C169" s="252" t="s">
        <v>450</v>
      </c>
      <c r="D169" s="253" t="s">
        <v>449</v>
      </c>
      <c r="E169" s="236"/>
      <c r="F169" s="236"/>
      <c r="G169" s="222"/>
      <c r="H169" s="38"/>
      <c r="I169" s="30" t="s">
        <v>850</v>
      </c>
      <c r="J169" s="207"/>
      <c r="K169" s="223"/>
      <c r="L169" s="209" t="s">
        <v>819</v>
      </c>
      <c r="M169" s="237"/>
      <c r="N169" s="226"/>
    </row>
    <row r="170" spans="1:14" hidden="1" outlineLevel="1" x14ac:dyDescent="0.25">
      <c r="C170" s="254" t="s">
        <v>451</v>
      </c>
      <c r="D170" s="245" t="s">
        <v>452</v>
      </c>
      <c r="E170" s="236"/>
      <c r="F170" s="236"/>
      <c r="G170" s="222">
        <v>0</v>
      </c>
      <c r="H170" s="38">
        <f t="shared" ref="H170:H233" si="3">+E170+F170+G170</f>
        <v>0</v>
      </c>
      <c r="I170" s="30" t="s">
        <v>850</v>
      </c>
      <c r="J170" s="207"/>
      <c r="K170" s="223"/>
      <c r="L170" s="209" t="s">
        <v>819</v>
      </c>
      <c r="M170" s="237"/>
      <c r="N170" s="226"/>
    </row>
    <row r="171" spans="1:14" hidden="1" outlineLevel="1" x14ac:dyDescent="0.25">
      <c r="C171" s="254" t="s">
        <v>453</v>
      </c>
      <c r="D171" s="245" t="s">
        <v>454</v>
      </c>
      <c r="E171" s="236"/>
      <c r="F171" s="236"/>
      <c r="G171" s="222">
        <v>0</v>
      </c>
      <c r="H171" s="38">
        <f t="shared" si="3"/>
        <v>0</v>
      </c>
      <c r="I171" s="30" t="s">
        <v>850</v>
      </c>
      <c r="J171" s="207"/>
      <c r="K171" s="223"/>
      <c r="L171" s="209" t="s">
        <v>819</v>
      </c>
      <c r="M171" s="237"/>
      <c r="N171" s="226"/>
    </row>
    <row r="172" spans="1:14" hidden="1" outlineLevel="1" x14ac:dyDescent="0.25">
      <c r="C172" s="254" t="s">
        <v>455</v>
      </c>
      <c r="D172" s="245" t="s">
        <v>456</v>
      </c>
      <c r="E172" s="236"/>
      <c r="F172" s="236"/>
      <c r="G172" s="222">
        <v>0</v>
      </c>
      <c r="H172" s="38">
        <f t="shared" si="3"/>
        <v>0</v>
      </c>
      <c r="I172" s="30" t="s">
        <v>850</v>
      </c>
      <c r="J172" s="207"/>
      <c r="K172" s="223"/>
      <c r="L172" s="209" t="s">
        <v>819</v>
      </c>
      <c r="M172" s="237"/>
      <c r="N172" s="226"/>
    </row>
    <row r="173" spans="1:14" hidden="1" outlineLevel="1" x14ac:dyDescent="0.25">
      <c r="C173" s="254" t="s">
        <v>457</v>
      </c>
      <c r="D173" s="245" t="s">
        <v>458</v>
      </c>
      <c r="E173" s="236"/>
      <c r="F173" s="236"/>
      <c r="G173" s="222">
        <v>0</v>
      </c>
      <c r="H173" s="38">
        <f t="shared" si="3"/>
        <v>0</v>
      </c>
      <c r="I173" s="30" t="s">
        <v>850</v>
      </c>
      <c r="J173" s="207"/>
      <c r="K173" s="223"/>
      <c r="L173" s="209" t="s">
        <v>819</v>
      </c>
      <c r="M173" s="237"/>
      <c r="N173" s="226"/>
    </row>
    <row r="174" spans="1:14" hidden="1" outlineLevel="1" x14ac:dyDescent="0.25">
      <c r="C174" s="254" t="s">
        <v>459</v>
      </c>
      <c r="D174" s="245" t="s">
        <v>460</v>
      </c>
      <c r="E174" s="236"/>
      <c r="F174" s="236"/>
      <c r="G174" s="222">
        <v>0</v>
      </c>
      <c r="H174" s="38">
        <f t="shared" si="3"/>
        <v>0</v>
      </c>
      <c r="I174" s="30" t="s">
        <v>850</v>
      </c>
      <c r="J174" s="207"/>
      <c r="K174" s="223"/>
      <c r="L174" s="209" t="s">
        <v>819</v>
      </c>
      <c r="M174" s="237"/>
      <c r="N174" s="226"/>
    </row>
    <row r="175" spans="1:14" hidden="1" outlineLevel="1" x14ac:dyDescent="0.25">
      <c r="C175" s="254" t="s">
        <v>461</v>
      </c>
      <c r="D175" s="245" t="s">
        <v>462</v>
      </c>
      <c r="E175" s="236"/>
      <c r="F175" s="236"/>
      <c r="G175" s="222">
        <v>0</v>
      </c>
      <c r="H175" s="38">
        <f t="shared" si="3"/>
        <v>0</v>
      </c>
      <c r="I175" s="30" t="s">
        <v>850</v>
      </c>
      <c r="J175" s="207"/>
      <c r="K175" s="223"/>
      <c r="L175" s="209" t="s">
        <v>819</v>
      </c>
      <c r="M175" s="237"/>
      <c r="N175" s="226"/>
    </row>
    <row r="176" spans="1:14" hidden="1" outlineLevel="1" x14ac:dyDescent="0.25">
      <c r="C176" s="254" t="s">
        <v>463</v>
      </c>
      <c r="D176" s="245" t="s">
        <v>464</v>
      </c>
      <c r="E176" s="236"/>
      <c r="F176" s="236"/>
      <c r="G176" s="222">
        <v>0</v>
      </c>
      <c r="H176" s="38">
        <f t="shared" si="3"/>
        <v>0</v>
      </c>
      <c r="I176" s="30" t="s">
        <v>850</v>
      </c>
      <c r="J176" s="207"/>
      <c r="K176" s="223"/>
      <c r="L176" s="209" t="s">
        <v>819</v>
      </c>
      <c r="M176" s="237"/>
      <c r="N176" s="226"/>
    </row>
    <row r="177" spans="3:14" hidden="1" outlineLevel="1" x14ac:dyDescent="0.25">
      <c r="C177" s="254" t="s">
        <v>465</v>
      </c>
      <c r="D177" s="245" t="s">
        <v>466</v>
      </c>
      <c r="E177" s="236"/>
      <c r="F177" s="236"/>
      <c r="G177" s="222">
        <v>0</v>
      </c>
      <c r="H177" s="38">
        <f t="shared" si="3"/>
        <v>0</v>
      </c>
      <c r="I177" s="30" t="s">
        <v>850</v>
      </c>
      <c r="J177" s="207"/>
      <c r="K177" s="223"/>
      <c r="L177" s="209" t="s">
        <v>819</v>
      </c>
      <c r="M177" s="237"/>
      <c r="N177" s="226"/>
    </row>
    <row r="178" spans="3:14" hidden="1" outlineLevel="1" x14ac:dyDescent="0.25">
      <c r="C178" s="254" t="s">
        <v>467</v>
      </c>
      <c r="D178" s="245" t="s">
        <v>468</v>
      </c>
      <c r="E178" s="236"/>
      <c r="F178" s="236"/>
      <c r="G178" s="222">
        <v>0</v>
      </c>
      <c r="H178" s="38">
        <f t="shared" si="3"/>
        <v>0</v>
      </c>
      <c r="I178" s="30" t="s">
        <v>850</v>
      </c>
      <c r="J178" s="207"/>
      <c r="K178" s="223"/>
      <c r="L178" s="209" t="s">
        <v>819</v>
      </c>
      <c r="M178" s="237"/>
      <c r="N178" s="226"/>
    </row>
    <row r="179" spans="3:14" hidden="1" outlineLevel="1" x14ac:dyDescent="0.25">
      <c r="C179" s="254" t="s">
        <v>469</v>
      </c>
      <c r="D179" s="245" t="s">
        <v>470</v>
      </c>
      <c r="E179" s="236"/>
      <c r="F179" s="236"/>
      <c r="G179" s="222">
        <v>0</v>
      </c>
      <c r="H179" s="38">
        <f t="shared" si="3"/>
        <v>0</v>
      </c>
      <c r="I179" s="30" t="s">
        <v>850</v>
      </c>
      <c r="J179" s="207"/>
      <c r="K179" s="223"/>
      <c r="L179" s="209" t="s">
        <v>819</v>
      </c>
      <c r="M179" s="237"/>
      <c r="N179" s="226"/>
    </row>
    <row r="180" spans="3:14" hidden="1" outlineLevel="1" x14ac:dyDescent="0.25">
      <c r="C180" s="254" t="s">
        <v>471</v>
      </c>
      <c r="D180" s="245" t="s">
        <v>472</v>
      </c>
      <c r="E180" s="236"/>
      <c r="F180" s="236"/>
      <c r="G180" s="222">
        <v>0</v>
      </c>
      <c r="H180" s="38">
        <f t="shared" si="3"/>
        <v>0</v>
      </c>
      <c r="I180" s="30" t="s">
        <v>850</v>
      </c>
      <c r="J180" s="207"/>
      <c r="K180" s="223"/>
      <c r="L180" s="209" t="s">
        <v>819</v>
      </c>
      <c r="M180" s="237"/>
      <c r="N180" s="226"/>
    </row>
    <row r="181" spans="3:14" hidden="1" outlineLevel="1" x14ac:dyDescent="0.25">
      <c r="C181" s="254" t="s">
        <v>473</v>
      </c>
      <c r="D181" s="245" t="s">
        <v>474</v>
      </c>
      <c r="E181" s="236"/>
      <c r="F181" s="236"/>
      <c r="G181" s="222">
        <v>0</v>
      </c>
      <c r="H181" s="38">
        <f t="shared" si="3"/>
        <v>0</v>
      </c>
      <c r="I181" s="30" t="s">
        <v>850</v>
      </c>
      <c r="J181" s="207"/>
      <c r="K181" s="223"/>
      <c r="L181" s="209" t="s">
        <v>819</v>
      </c>
      <c r="M181" s="237"/>
      <c r="N181" s="226"/>
    </row>
    <row r="182" spans="3:14" hidden="1" outlineLevel="1" x14ac:dyDescent="0.25">
      <c r="C182" s="254" t="s">
        <v>475</v>
      </c>
      <c r="D182" s="245" t="s">
        <v>476</v>
      </c>
      <c r="E182" s="236"/>
      <c r="F182" s="236"/>
      <c r="G182" s="222">
        <v>0</v>
      </c>
      <c r="H182" s="38">
        <f t="shared" si="3"/>
        <v>0</v>
      </c>
      <c r="I182" s="30" t="s">
        <v>850</v>
      </c>
      <c r="J182" s="207"/>
      <c r="K182" s="223"/>
      <c r="L182" s="209" t="s">
        <v>819</v>
      </c>
      <c r="M182" s="237"/>
      <c r="N182" s="226"/>
    </row>
    <row r="183" spans="3:14" hidden="1" outlineLevel="1" x14ac:dyDescent="0.25">
      <c r="C183" s="254" t="s">
        <v>477</v>
      </c>
      <c r="D183" s="245" t="s">
        <v>478</v>
      </c>
      <c r="E183" s="236"/>
      <c r="F183" s="236"/>
      <c r="G183" s="222">
        <v>0</v>
      </c>
      <c r="H183" s="38">
        <f t="shared" si="3"/>
        <v>0</v>
      </c>
      <c r="I183" s="30" t="s">
        <v>850</v>
      </c>
      <c r="J183" s="207"/>
      <c r="K183" s="223"/>
      <c r="L183" s="209" t="s">
        <v>819</v>
      </c>
      <c r="M183" s="237"/>
      <c r="N183" s="226"/>
    </row>
    <row r="184" spans="3:14" hidden="1" outlineLevel="1" x14ac:dyDescent="0.25">
      <c r="C184" s="254" t="s">
        <v>479</v>
      </c>
      <c r="D184" s="245" t="s">
        <v>480</v>
      </c>
      <c r="E184" s="236"/>
      <c r="F184" s="236"/>
      <c r="G184" s="222">
        <v>0</v>
      </c>
      <c r="H184" s="38">
        <f t="shared" si="3"/>
        <v>0</v>
      </c>
      <c r="I184" s="30" t="s">
        <v>850</v>
      </c>
      <c r="J184" s="207"/>
      <c r="K184" s="223"/>
      <c r="L184" s="209" t="s">
        <v>819</v>
      </c>
      <c r="M184" s="237"/>
      <c r="N184" s="226"/>
    </row>
    <row r="185" spans="3:14" hidden="1" outlineLevel="1" x14ac:dyDescent="0.25">
      <c r="C185" s="254" t="s">
        <v>481</v>
      </c>
      <c r="D185" s="245" t="s">
        <v>482</v>
      </c>
      <c r="E185" s="236"/>
      <c r="F185" s="236"/>
      <c r="G185" s="222">
        <v>0</v>
      </c>
      <c r="H185" s="38">
        <f t="shared" si="3"/>
        <v>0</v>
      </c>
      <c r="I185" s="30" t="s">
        <v>850</v>
      </c>
      <c r="J185" s="207"/>
      <c r="K185" s="223"/>
      <c r="L185" s="209" t="s">
        <v>819</v>
      </c>
      <c r="M185" s="237"/>
      <c r="N185" s="226"/>
    </row>
    <row r="186" spans="3:14" hidden="1" outlineLevel="1" x14ac:dyDescent="0.25">
      <c r="C186" s="254" t="s">
        <v>483</v>
      </c>
      <c r="D186" s="245" t="s">
        <v>484</v>
      </c>
      <c r="E186" s="236"/>
      <c r="F186" s="236"/>
      <c r="G186" s="222">
        <v>0</v>
      </c>
      <c r="H186" s="38">
        <f t="shared" si="3"/>
        <v>0</v>
      </c>
      <c r="I186" s="30" t="s">
        <v>850</v>
      </c>
      <c r="J186" s="207"/>
      <c r="K186" s="223"/>
      <c r="L186" s="209" t="s">
        <v>819</v>
      </c>
      <c r="M186" s="237"/>
      <c r="N186" s="226"/>
    </row>
    <row r="187" spans="3:14" hidden="1" outlineLevel="1" x14ac:dyDescent="0.25">
      <c r="C187" s="254" t="s">
        <v>485</v>
      </c>
      <c r="D187" s="245" t="s">
        <v>486</v>
      </c>
      <c r="E187" s="236"/>
      <c r="F187" s="236"/>
      <c r="G187" s="222">
        <v>0</v>
      </c>
      <c r="H187" s="38">
        <f t="shared" si="3"/>
        <v>0</v>
      </c>
      <c r="I187" s="30" t="s">
        <v>850</v>
      </c>
      <c r="J187" s="207"/>
      <c r="K187" s="223"/>
      <c r="L187" s="209" t="s">
        <v>819</v>
      </c>
      <c r="M187" s="237"/>
      <c r="N187" s="226"/>
    </row>
    <row r="188" spans="3:14" hidden="1" outlineLevel="1" x14ac:dyDescent="0.25">
      <c r="C188" s="254" t="s">
        <v>487</v>
      </c>
      <c r="D188" s="245" t="s">
        <v>488</v>
      </c>
      <c r="E188" s="236"/>
      <c r="F188" s="236"/>
      <c r="G188" s="222">
        <v>0</v>
      </c>
      <c r="H188" s="38">
        <f t="shared" si="3"/>
        <v>0</v>
      </c>
      <c r="I188" s="30" t="s">
        <v>850</v>
      </c>
      <c r="J188" s="207"/>
      <c r="K188" s="223"/>
      <c r="L188" s="209" t="s">
        <v>819</v>
      </c>
      <c r="M188" s="237"/>
      <c r="N188" s="226"/>
    </row>
    <row r="189" spans="3:14" hidden="1" outlineLevel="1" x14ac:dyDescent="0.25">
      <c r="C189" s="254" t="s">
        <v>489</v>
      </c>
      <c r="D189" s="245" t="s">
        <v>490</v>
      </c>
      <c r="E189" s="236"/>
      <c r="F189" s="236"/>
      <c r="G189" s="222">
        <v>0</v>
      </c>
      <c r="H189" s="38">
        <f t="shared" si="3"/>
        <v>0</v>
      </c>
      <c r="I189" s="30" t="s">
        <v>850</v>
      </c>
      <c r="J189" s="207"/>
      <c r="K189" s="223"/>
      <c r="L189" s="209" t="s">
        <v>819</v>
      </c>
      <c r="M189" s="237"/>
      <c r="N189" s="226"/>
    </row>
    <row r="190" spans="3:14" hidden="1" outlineLevel="1" x14ac:dyDescent="0.25">
      <c r="C190" s="254" t="s">
        <v>491</v>
      </c>
      <c r="D190" s="245" t="s">
        <v>492</v>
      </c>
      <c r="E190" s="236"/>
      <c r="F190" s="236"/>
      <c r="G190" s="222">
        <v>0</v>
      </c>
      <c r="H190" s="38">
        <f t="shared" si="3"/>
        <v>0</v>
      </c>
      <c r="I190" s="30" t="s">
        <v>850</v>
      </c>
      <c r="J190" s="207"/>
      <c r="K190" s="223"/>
      <c r="L190" s="209" t="s">
        <v>819</v>
      </c>
      <c r="M190" s="237"/>
      <c r="N190" s="226"/>
    </row>
    <row r="191" spans="3:14" hidden="1" outlineLevel="1" x14ac:dyDescent="0.25">
      <c r="C191" s="254" t="s">
        <v>493</v>
      </c>
      <c r="D191" s="245" t="s">
        <v>494</v>
      </c>
      <c r="E191" s="236"/>
      <c r="F191" s="236"/>
      <c r="G191" s="222">
        <v>0</v>
      </c>
      <c r="H191" s="38">
        <f t="shared" si="3"/>
        <v>0</v>
      </c>
      <c r="I191" s="30" t="s">
        <v>850</v>
      </c>
      <c r="J191" s="207"/>
      <c r="K191" s="223"/>
      <c r="L191" s="209" t="s">
        <v>819</v>
      </c>
      <c r="M191" s="237"/>
      <c r="N191" s="226"/>
    </row>
    <row r="192" spans="3:14" hidden="1" outlineLevel="1" x14ac:dyDescent="0.25">
      <c r="C192" s="254" t="s">
        <v>495</v>
      </c>
      <c r="D192" s="245" t="s">
        <v>496</v>
      </c>
      <c r="E192" s="236"/>
      <c r="F192" s="236"/>
      <c r="G192" s="222">
        <v>0</v>
      </c>
      <c r="H192" s="38">
        <f t="shared" si="3"/>
        <v>0</v>
      </c>
      <c r="I192" s="30" t="s">
        <v>850</v>
      </c>
      <c r="J192" s="207"/>
      <c r="K192" s="223"/>
      <c r="L192" s="209" t="s">
        <v>819</v>
      </c>
      <c r="M192" s="237"/>
      <c r="N192" s="226"/>
    </row>
    <row r="193" spans="3:14" hidden="1" outlineLevel="1" x14ac:dyDescent="0.25">
      <c r="C193" s="254" t="s">
        <v>497</v>
      </c>
      <c r="D193" s="245" t="s">
        <v>498</v>
      </c>
      <c r="E193" s="236"/>
      <c r="F193" s="236"/>
      <c r="G193" s="222">
        <v>0</v>
      </c>
      <c r="H193" s="38">
        <f t="shared" si="3"/>
        <v>0</v>
      </c>
      <c r="I193" s="30" t="s">
        <v>850</v>
      </c>
      <c r="J193" s="207"/>
      <c r="K193" s="223"/>
      <c r="L193" s="209" t="s">
        <v>819</v>
      </c>
      <c r="M193" s="237"/>
      <c r="N193" s="226"/>
    </row>
    <row r="194" spans="3:14" hidden="1" outlineLevel="1" x14ac:dyDescent="0.25">
      <c r="C194" s="254" t="s">
        <v>499</v>
      </c>
      <c r="D194" s="245" t="s">
        <v>500</v>
      </c>
      <c r="E194" s="236"/>
      <c r="F194" s="236"/>
      <c r="G194" s="222">
        <v>0</v>
      </c>
      <c r="H194" s="38">
        <f t="shared" si="3"/>
        <v>0</v>
      </c>
      <c r="I194" s="30" t="s">
        <v>850</v>
      </c>
      <c r="J194" s="207"/>
      <c r="K194" s="223"/>
      <c r="L194" s="209" t="s">
        <v>819</v>
      </c>
      <c r="M194" s="237"/>
      <c r="N194" s="226"/>
    </row>
    <row r="195" spans="3:14" hidden="1" outlineLevel="1" x14ac:dyDescent="0.25">
      <c r="C195" s="254" t="s">
        <v>501</v>
      </c>
      <c r="D195" s="245" t="s">
        <v>502</v>
      </c>
      <c r="E195" s="236"/>
      <c r="F195" s="236"/>
      <c r="G195" s="222">
        <v>0</v>
      </c>
      <c r="H195" s="38">
        <f t="shared" si="3"/>
        <v>0</v>
      </c>
      <c r="I195" s="30" t="s">
        <v>850</v>
      </c>
      <c r="J195" s="207"/>
      <c r="K195" s="223"/>
      <c r="L195" s="209" t="s">
        <v>819</v>
      </c>
      <c r="M195" s="237"/>
      <c r="N195" s="226"/>
    </row>
    <row r="196" spans="3:14" hidden="1" outlineLevel="1" x14ac:dyDescent="0.25">
      <c r="C196" s="254" t="s">
        <v>503</v>
      </c>
      <c r="D196" s="245" t="s">
        <v>504</v>
      </c>
      <c r="E196" s="236"/>
      <c r="F196" s="236"/>
      <c r="G196" s="222">
        <v>0</v>
      </c>
      <c r="H196" s="38">
        <f t="shared" si="3"/>
        <v>0</v>
      </c>
      <c r="I196" s="30" t="s">
        <v>850</v>
      </c>
      <c r="J196" s="207"/>
      <c r="K196" s="223"/>
      <c r="L196" s="209" t="s">
        <v>819</v>
      </c>
      <c r="M196" s="237"/>
      <c r="N196" s="226"/>
    </row>
    <row r="197" spans="3:14" hidden="1" outlineLevel="1" x14ac:dyDescent="0.25">
      <c r="C197" s="254" t="s">
        <v>505</v>
      </c>
      <c r="D197" s="245" t="s">
        <v>506</v>
      </c>
      <c r="E197" s="236"/>
      <c r="F197" s="236"/>
      <c r="G197" s="222">
        <v>0</v>
      </c>
      <c r="H197" s="38">
        <f t="shared" si="3"/>
        <v>0</v>
      </c>
      <c r="I197" s="30" t="s">
        <v>850</v>
      </c>
      <c r="J197" s="207"/>
      <c r="K197" s="223"/>
      <c r="L197" s="209" t="s">
        <v>819</v>
      </c>
      <c r="M197" s="237"/>
      <c r="N197" s="226"/>
    </row>
    <row r="198" spans="3:14" hidden="1" outlineLevel="1" x14ac:dyDescent="0.25">
      <c r="C198" s="254" t="s">
        <v>507</v>
      </c>
      <c r="D198" s="245" t="s">
        <v>508</v>
      </c>
      <c r="E198" s="236"/>
      <c r="F198" s="236"/>
      <c r="G198" s="222">
        <v>0</v>
      </c>
      <c r="H198" s="38">
        <f t="shared" si="3"/>
        <v>0</v>
      </c>
      <c r="I198" s="30" t="s">
        <v>850</v>
      </c>
      <c r="J198" s="207"/>
      <c r="K198" s="223"/>
      <c r="L198" s="209" t="s">
        <v>819</v>
      </c>
      <c r="M198" s="237"/>
      <c r="N198" s="226"/>
    </row>
    <row r="199" spans="3:14" hidden="1" outlineLevel="1" x14ac:dyDescent="0.25">
      <c r="C199" s="254" t="s">
        <v>509</v>
      </c>
      <c r="D199" s="245" t="s">
        <v>510</v>
      </c>
      <c r="E199" s="236"/>
      <c r="F199" s="236"/>
      <c r="G199" s="222">
        <v>0</v>
      </c>
      <c r="H199" s="38">
        <f t="shared" si="3"/>
        <v>0</v>
      </c>
      <c r="I199" s="30" t="s">
        <v>850</v>
      </c>
      <c r="J199" s="207"/>
      <c r="K199" s="223"/>
      <c r="L199" s="209" t="s">
        <v>819</v>
      </c>
      <c r="M199" s="237"/>
      <c r="N199" s="226"/>
    </row>
    <row r="200" spans="3:14" hidden="1" outlineLevel="1" x14ac:dyDescent="0.25">
      <c r="C200" s="254" t="s">
        <v>511</v>
      </c>
      <c r="D200" s="245" t="s">
        <v>512</v>
      </c>
      <c r="E200" s="236"/>
      <c r="F200" s="236"/>
      <c r="G200" s="222">
        <v>0</v>
      </c>
      <c r="H200" s="38">
        <f t="shared" si="3"/>
        <v>0</v>
      </c>
      <c r="I200" s="30" t="s">
        <v>850</v>
      </c>
      <c r="J200" s="207"/>
      <c r="K200" s="223"/>
      <c r="L200" s="209" t="s">
        <v>819</v>
      </c>
      <c r="M200" s="237"/>
      <c r="N200" s="226"/>
    </row>
    <row r="201" spans="3:14" hidden="1" outlineLevel="1" x14ac:dyDescent="0.25">
      <c r="C201" s="254" t="s">
        <v>513</v>
      </c>
      <c r="D201" s="245" t="s">
        <v>514</v>
      </c>
      <c r="E201" s="236"/>
      <c r="F201" s="236"/>
      <c r="G201" s="222">
        <v>0</v>
      </c>
      <c r="H201" s="38">
        <f t="shared" si="3"/>
        <v>0</v>
      </c>
      <c r="I201" s="30" t="s">
        <v>850</v>
      </c>
      <c r="J201" s="207"/>
      <c r="K201" s="223"/>
      <c r="L201" s="209" t="s">
        <v>819</v>
      </c>
      <c r="M201" s="237"/>
      <c r="N201" s="226"/>
    </row>
    <row r="202" spans="3:14" hidden="1" outlineLevel="1" x14ac:dyDescent="0.25">
      <c r="C202" s="254" t="s">
        <v>515</v>
      </c>
      <c r="D202" s="245" t="s">
        <v>516</v>
      </c>
      <c r="E202" s="236"/>
      <c r="F202" s="236"/>
      <c r="G202" s="222">
        <v>0</v>
      </c>
      <c r="H202" s="38">
        <f t="shared" si="3"/>
        <v>0</v>
      </c>
      <c r="I202" s="30" t="s">
        <v>850</v>
      </c>
      <c r="J202" s="207"/>
      <c r="K202" s="223"/>
      <c r="L202" s="209" t="s">
        <v>819</v>
      </c>
      <c r="M202" s="237"/>
      <c r="N202" s="226"/>
    </row>
    <row r="203" spans="3:14" hidden="1" outlineLevel="1" x14ac:dyDescent="0.25">
      <c r="C203" s="254" t="s">
        <v>517</v>
      </c>
      <c r="D203" s="245" t="s">
        <v>518</v>
      </c>
      <c r="E203" s="236"/>
      <c r="F203" s="236"/>
      <c r="G203" s="222">
        <v>0</v>
      </c>
      <c r="H203" s="38">
        <f t="shared" si="3"/>
        <v>0</v>
      </c>
      <c r="I203" s="30" t="s">
        <v>850</v>
      </c>
      <c r="J203" s="207"/>
      <c r="K203" s="223"/>
      <c r="L203" s="209" t="s">
        <v>819</v>
      </c>
      <c r="M203" s="237"/>
      <c r="N203" s="226"/>
    </row>
    <row r="204" spans="3:14" hidden="1" outlineLevel="1" x14ac:dyDescent="0.25">
      <c r="C204" s="254" t="s">
        <v>519</v>
      </c>
      <c r="D204" s="245" t="s">
        <v>520</v>
      </c>
      <c r="E204" s="236"/>
      <c r="F204" s="236"/>
      <c r="G204" s="222">
        <v>0</v>
      </c>
      <c r="H204" s="38">
        <f t="shared" si="3"/>
        <v>0</v>
      </c>
      <c r="I204" s="30" t="s">
        <v>850</v>
      </c>
      <c r="J204" s="207"/>
      <c r="K204" s="223"/>
      <c r="L204" s="209" t="s">
        <v>819</v>
      </c>
      <c r="M204" s="237"/>
      <c r="N204" s="226"/>
    </row>
    <row r="205" spans="3:14" hidden="1" outlineLevel="1" x14ac:dyDescent="0.25">
      <c r="C205" s="254" t="s">
        <v>521</v>
      </c>
      <c r="D205" s="245" t="s">
        <v>522</v>
      </c>
      <c r="E205" s="236"/>
      <c r="F205" s="236"/>
      <c r="G205" s="222">
        <v>0</v>
      </c>
      <c r="H205" s="38">
        <f t="shared" si="3"/>
        <v>0</v>
      </c>
      <c r="I205" s="30" t="s">
        <v>850</v>
      </c>
      <c r="J205" s="207"/>
      <c r="K205" s="223"/>
      <c r="L205" s="209" t="s">
        <v>819</v>
      </c>
      <c r="M205" s="237"/>
      <c r="N205" s="226"/>
    </row>
    <row r="206" spans="3:14" hidden="1" outlineLevel="1" x14ac:dyDescent="0.25">
      <c r="C206" s="254" t="s">
        <v>523</v>
      </c>
      <c r="D206" s="245" t="s">
        <v>524</v>
      </c>
      <c r="E206" s="236"/>
      <c r="F206" s="236"/>
      <c r="G206" s="222">
        <v>0</v>
      </c>
      <c r="H206" s="38">
        <f t="shared" si="3"/>
        <v>0</v>
      </c>
      <c r="I206" s="30" t="s">
        <v>850</v>
      </c>
      <c r="J206" s="207"/>
      <c r="K206" s="223"/>
      <c r="L206" s="209" t="s">
        <v>819</v>
      </c>
      <c r="M206" s="237"/>
      <c r="N206" s="226"/>
    </row>
    <row r="207" spans="3:14" hidden="1" outlineLevel="1" x14ac:dyDescent="0.25">
      <c r="C207" s="254" t="s">
        <v>525</v>
      </c>
      <c r="D207" s="245" t="s">
        <v>526</v>
      </c>
      <c r="E207" s="236"/>
      <c r="F207" s="236"/>
      <c r="G207" s="222">
        <v>0</v>
      </c>
      <c r="H207" s="38">
        <f t="shared" si="3"/>
        <v>0</v>
      </c>
      <c r="I207" s="30" t="s">
        <v>850</v>
      </c>
      <c r="J207" s="207"/>
      <c r="K207" s="223"/>
      <c r="L207" s="209" t="s">
        <v>819</v>
      </c>
      <c r="M207" s="237"/>
      <c r="N207" s="226"/>
    </row>
    <row r="208" spans="3:14" hidden="1" outlineLevel="1" x14ac:dyDescent="0.25">
      <c r="C208" s="254" t="s">
        <v>527</v>
      </c>
      <c r="D208" s="245" t="s">
        <v>528</v>
      </c>
      <c r="E208" s="236"/>
      <c r="F208" s="236"/>
      <c r="G208" s="222">
        <v>0</v>
      </c>
      <c r="H208" s="38">
        <f t="shared" si="3"/>
        <v>0</v>
      </c>
      <c r="I208" s="30" t="s">
        <v>850</v>
      </c>
      <c r="J208" s="207"/>
      <c r="K208" s="223"/>
      <c r="L208" s="209" t="s">
        <v>819</v>
      </c>
      <c r="M208" s="237"/>
      <c r="N208" s="226"/>
    </row>
    <row r="209" spans="3:14" hidden="1" outlineLevel="1" x14ac:dyDescent="0.25">
      <c r="C209" s="254" t="s">
        <v>529</v>
      </c>
      <c r="D209" s="245" t="s">
        <v>530</v>
      </c>
      <c r="E209" s="236"/>
      <c r="F209" s="236"/>
      <c r="G209" s="222">
        <v>0</v>
      </c>
      <c r="H209" s="38">
        <f t="shared" si="3"/>
        <v>0</v>
      </c>
      <c r="I209" s="30" t="s">
        <v>850</v>
      </c>
      <c r="J209" s="207"/>
      <c r="K209" s="223"/>
      <c r="L209" s="209" t="s">
        <v>819</v>
      </c>
      <c r="M209" s="237"/>
      <c r="N209" s="226"/>
    </row>
    <row r="210" spans="3:14" hidden="1" outlineLevel="1" x14ac:dyDescent="0.25">
      <c r="C210" s="254" t="s">
        <v>531</v>
      </c>
      <c r="D210" s="245" t="s">
        <v>532</v>
      </c>
      <c r="E210" s="236"/>
      <c r="F210" s="236"/>
      <c r="G210" s="222">
        <v>0</v>
      </c>
      <c r="H210" s="38">
        <f t="shared" si="3"/>
        <v>0</v>
      </c>
      <c r="I210" s="30" t="s">
        <v>850</v>
      </c>
      <c r="J210" s="207"/>
      <c r="K210" s="223"/>
      <c r="L210" s="209" t="s">
        <v>819</v>
      </c>
      <c r="M210" s="237"/>
      <c r="N210" s="226"/>
    </row>
    <row r="211" spans="3:14" hidden="1" outlineLevel="1" x14ac:dyDescent="0.25">
      <c r="C211" s="254" t="s">
        <v>533</v>
      </c>
      <c r="D211" s="245" t="s">
        <v>534</v>
      </c>
      <c r="E211" s="236"/>
      <c r="F211" s="236"/>
      <c r="G211" s="222">
        <v>0</v>
      </c>
      <c r="H211" s="38">
        <f t="shared" si="3"/>
        <v>0</v>
      </c>
      <c r="I211" s="30" t="s">
        <v>850</v>
      </c>
      <c r="J211" s="207"/>
      <c r="K211" s="223"/>
      <c r="L211" s="209" t="s">
        <v>819</v>
      </c>
      <c r="M211" s="237"/>
      <c r="N211" s="226"/>
    </row>
    <row r="212" spans="3:14" hidden="1" outlineLevel="1" x14ac:dyDescent="0.25">
      <c r="C212" s="254" t="s">
        <v>535</v>
      </c>
      <c r="D212" s="245" t="s">
        <v>536</v>
      </c>
      <c r="E212" s="236"/>
      <c r="F212" s="236"/>
      <c r="G212" s="222">
        <v>0</v>
      </c>
      <c r="H212" s="38">
        <f t="shared" si="3"/>
        <v>0</v>
      </c>
      <c r="I212" s="30" t="s">
        <v>850</v>
      </c>
      <c r="J212" s="207"/>
      <c r="K212" s="223"/>
      <c r="L212" s="209" t="s">
        <v>819</v>
      </c>
      <c r="M212" s="237"/>
      <c r="N212" s="226"/>
    </row>
    <row r="213" spans="3:14" hidden="1" outlineLevel="1" x14ac:dyDescent="0.25">
      <c r="C213" s="254" t="s">
        <v>537</v>
      </c>
      <c r="D213" s="245" t="s">
        <v>538</v>
      </c>
      <c r="E213" s="236"/>
      <c r="F213" s="236"/>
      <c r="G213" s="222">
        <v>0</v>
      </c>
      <c r="H213" s="38">
        <f t="shared" si="3"/>
        <v>0</v>
      </c>
      <c r="I213" s="30" t="s">
        <v>850</v>
      </c>
      <c r="J213" s="207"/>
      <c r="K213" s="223"/>
      <c r="L213" s="209" t="s">
        <v>819</v>
      </c>
      <c r="M213" s="237"/>
      <c r="N213" s="226"/>
    </row>
    <row r="214" spans="3:14" hidden="1" outlineLevel="1" x14ac:dyDescent="0.25">
      <c r="C214" s="254" t="s">
        <v>539</v>
      </c>
      <c r="D214" s="245" t="s">
        <v>540</v>
      </c>
      <c r="E214" s="236"/>
      <c r="F214" s="236"/>
      <c r="G214" s="222">
        <v>0</v>
      </c>
      <c r="H214" s="38">
        <f t="shared" si="3"/>
        <v>0</v>
      </c>
      <c r="I214" s="30" t="s">
        <v>850</v>
      </c>
      <c r="J214" s="207"/>
      <c r="K214" s="223"/>
      <c r="L214" s="209" t="s">
        <v>819</v>
      </c>
      <c r="M214" s="237"/>
      <c r="N214" s="226"/>
    </row>
    <row r="215" spans="3:14" hidden="1" outlineLevel="1" x14ac:dyDescent="0.25">
      <c r="C215" s="254" t="s">
        <v>541</v>
      </c>
      <c r="D215" s="245" t="s">
        <v>542</v>
      </c>
      <c r="E215" s="236"/>
      <c r="F215" s="236"/>
      <c r="G215" s="222">
        <v>0</v>
      </c>
      <c r="H215" s="38">
        <f t="shared" si="3"/>
        <v>0</v>
      </c>
      <c r="I215" s="30" t="s">
        <v>850</v>
      </c>
      <c r="J215" s="207"/>
      <c r="K215" s="223"/>
      <c r="L215" s="209" t="s">
        <v>819</v>
      </c>
      <c r="M215" s="237"/>
      <c r="N215" s="226"/>
    </row>
    <row r="216" spans="3:14" hidden="1" outlineLevel="1" x14ac:dyDescent="0.25">
      <c r="C216" s="254" t="s">
        <v>543</v>
      </c>
      <c r="D216" s="245" t="s">
        <v>544</v>
      </c>
      <c r="E216" s="236"/>
      <c r="F216" s="236"/>
      <c r="G216" s="222">
        <v>0</v>
      </c>
      <c r="H216" s="38">
        <f t="shared" si="3"/>
        <v>0</v>
      </c>
      <c r="I216" s="30" t="s">
        <v>850</v>
      </c>
      <c r="J216" s="207"/>
      <c r="K216" s="223"/>
      <c r="L216" s="209" t="s">
        <v>819</v>
      </c>
      <c r="M216" s="237"/>
      <c r="N216" s="226"/>
    </row>
    <row r="217" spans="3:14" hidden="1" outlineLevel="1" x14ac:dyDescent="0.25">
      <c r="C217" s="254" t="s">
        <v>545</v>
      </c>
      <c r="D217" s="245" t="s">
        <v>546</v>
      </c>
      <c r="E217" s="236"/>
      <c r="F217" s="236"/>
      <c r="G217" s="222">
        <v>0</v>
      </c>
      <c r="H217" s="38">
        <f t="shared" si="3"/>
        <v>0</v>
      </c>
      <c r="I217" s="30" t="s">
        <v>850</v>
      </c>
      <c r="J217" s="207"/>
      <c r="K217" s="223"/>
      <c r="L217" s="209" t="s">
        <v>819</v>
      </c>
      <c r="M217" s="237"/>
      <c r="N217" s="226"/>
    </row>
    <row r="218" spans="3:14" hidden="1" outlineLevel="1" x14ac:dyDescent="0.25">
      <c r="C218" s="254" t="s">
        <v>547</v>
      </c>
      <c r="D218" s="245" t="s">
        <v>548</v>
      </c>
      <c r="E218" s="236"/>
      <c r="F218" s="236"/>
      <c r="G218" s="222">
        <v>0</v>
      </c>
      <c r="H218" s="38">
        <f t="shared" si="3"/>
        <v>0</v>
      </c>
      <c r="I218" s="30" t="s">
        <v>850</v>
      </c>
      <c r="J218" s="207"/>
      <c r="K218" s="223"/>
      <c r="L218" s="209" t="s">
        <v>819</v>
      </c>
      <c r="M218" s="237"/>
      <c r="N218" s="226"/>
    </row>
    <row r="219" spans="3:14" hidden="1" outlineLevel="1" x14ac:dyDescent="0.25">
      <c r="C219" s="254" t="s">
        <v>549</v>
      </c>
      <c r="D219" s="245" t="s">
        <v>550</v>
      </c>
      <c r="E219" s="236"/>
      <c r="F219" s="236"/>
      <c r="G219" s="222">
        <v>0</v>
      </c>
      <c r="H219" s="38">
        <f t="shared" si="3"/>
        <v>0</v>
      </c>
      <c r="I219" s="30" t="s">
        <v>850</v>
      </c>
      <c r="J219" s="207"/>
      <c r="K219" s="223"/>
      <c r="L219" s="209" t="s">
        <v>819</v>
      </c>
      <c r="M219" s="237"/>
      <c r="N219" s="226"/>
    </row>
    <row r="220" spans="3:14" hidden="1" outlineLevel="1" x14ac:dyDescent="0.25">
      <c r="C220" s="254" t="s">
        <v>551</v>
      </c>
      <c r="D220" s="245" t="s">
        <v>552</v>
      </c>
      <c r="E220" s="236"/>
      <c r="F220" s="236"/>
      <c r="G220" s="222">
        <v>0</v>
      </c>
      <c r="H220" s="38">
        <f t="shared" si="3"/>
        <v>0</v>
      </c>
      <c r="I220" s="30" t="s">
        <v>850</v>
      </c>
      <c r="J220" s="207"/>
      <c r="K220" s="223"/>
      <c r="L220" s="209" t="s">
        <v>819</v>
      </c>
      <c r="M220" s="237"/>
      <c r="N220" s="226"/>
    </row>
    <row r="221" spans="3:14" hidden="1" outlineLevel="1" x14ac:dyDescent="0.25">
      <c r="C221" s="254" t="s">
        <v>553</v>
      </c>
      <c r="D221" s="245" t="s">
        <v>554</v>
      </c>
      <c r="E221" s="236"/>
      <c r="F221" s="236"/>
      <c r="G221" s="222">
        <v>0</v>
      </c>
      <c r="H221" s="38">
        <f t="shared" si="3"/>
        <v>0</v>
      </c>
      <c r="I221" s="30" t="s">
        <v>850</v>
      </c>
      <c r="J221" s="207"/>
      <c r="K221" s="223"/>
      <c r="L221" s="209" t="s">
        <v>819</v>
      </c>
      <c r="M221" s="237"/>
      <c r="N221" s="226"/>
    </row>
    <row r="222" spans="3:14" hidden="1" outlineLevel="1" x14ac:dyDescent="0.25">
      <c r="C222" s="254" t="s">
        <v>555</v>
      </c>
      <c r="D222" s="245" t="s">
        <v>556</v>
      </c>
      <c r="E222" s="236"/>
      <c r="F222" s="236"/>
      <c r="G222" s="222">
        <v>0</v>
      </c>
      <c r="H222" s="38">
        <f t="shared" si="3"/>
        <v>0</v>
      </c>
      <c r="I222" s="30" t="s">
        <v>850</v>
      </c>
      <c r="J222" s="207"/>
      <c r="K222" s="223"/>
      <c r="L222" s="209" t="s">
        <v>819</v>
      </c>
      <c r="M222" s="237"/>
      <c r="N222" s="226"/>
    </row>
    <row r="223" spans="3:14" hidden="1" outlineLevel="1" x14ac:dyDescent="0.25">
      <c r="C223" s="254" t="s">
        <v>557</v>
      </c>
      <c r="D223" s="245" t="s">
        <v>558</v>
      </c>
      <c r="E223" s="236"/>
      <c r="F223" s="236"/>
      <c r="G223" s="222">
        <v>0</v>
      </c>
      <c r="H223" s="38">
        <f t="shared" si="3"/>
        <v>0</v>
      </c>
      <c r="I223" s="30" t="s">
        <v>850</v>
      </c>
      <c r="J223" s="207"/>
      <c r="K223" s="223"/>
      <c r="L223" s="209" t="s">
        <v>819</v>
      </c>
      <c r="M223" s="237"/>
      <c r="N223" s="226"/>
    </row>
    <row r="224" spans="3:14" hidden="1" outlineLevel="1" x14ac:dyDescent="0.25">
      <c r="C224" s="254" t="s">
        <v>559</v>
      </c>
      <c r="D224" s="245" t="s">
        <v>560</v>
      </c>
      <c r="E224" s="236"/>
      <c r="F224" s="236"/>
      <c r="G224" s="222">
        <v>0</v>
      </c>
      <c r="H224" s="38">
        <f t="shared" si="3"/>
        <v>0</v>
      </c>
      <c r="I224" s="30" t="s">
        <v>850</v>
      </c>
      <c r="J224" s="207"/>
      <c r="K224" s="223"/>
      <c r="L224" s="209" t="s">
        <v>819</v>
      </c>
      <c r="M224" s="237"/>
      <c r="N224" s="226"/>
    </row>
    <row r="225" spans="3:14" hidden="1" outlineLevel="1" x14ac:dyDescent="0.25">
      <c r="C225" s="254" t="s">
        <v>561</v>
      </c>
      <c r="D225" s="245" t="s">
        <v>562</v>
      </c>
      <c r="E225" s="236"/>
      <c r="F225" s="236"/>
      <c r="G225" s="222">
        <v>0</v>
      </c>
      <c r="H225" s="38">
        <f t="shared" si="3"/>
        <v>0</v>
      </c>
      <c r="I225" s="30" t="s">
        <v>850</v>
      </c>
      <c r="J225" s="207"/>
      <c r="K225" s="223"/>
      <c r="L225" s="209" t="s">
        <v>819</v>
      </c>
      <c r="M225" s="237"/>
      <c r="N225" s="226"/>
    </row>
    <row r="226" spans="3:14" hidden="1" outlineLevel="1" x14ac:dyDescent="0.25">
      <c r="C226" s="254" t="s">
        <v>563</v>
      </c>
      <c r="D226" s="245" t="s">
        <v>564</v>
      </c>
      <c r="E226" s="236"/>
      <c r="F226" s="236"/>
      <c r="G226" s="222">
        <v>0</v>
      </c>
      <c r="H226" s="38">
        <f t="shared" si="3"/>
        <v>0</v>
      </c>
      <c r="I226" s="30" t="s">
        <v>850</v>
      </c>
      <c r="J226" s="207"/>
      <c r="K226" s="223"/>
      <c r="L226" s="209" t="s">
        <v>819</v>
      </c>
      <c r="M226" s="237"/>
      <c r="N226" s="226"/>
    </row>
    <row r="227" spans="3:14" hidden="1" outlineLevel="1" x14ac:dyDescent="0.25">
      <c r="C227" s="254" t="s">
        <v>565</v>
      </c>
      <c r="D227" s="245" t="s">
        <v>566</v>
      </c>
      <c r="E227" s="236"/>
      <c r="F227" s="236"/>
      <c r="G227" s="222">
        <v>0</v>
      </c>
      <c r="H227" s="38">
        <f t="shared" si="3"/>
        <v>0</v>
      </c>
      <c r="I227" s="30" t="s">
        <v>850</v>
      </c>
      <c r="J227" s="207"/>
      <c r="K227" s="223"/>
      <c r="L227" s="209" t="s">
        <v>819</v>
      </c>
      <c r="M227" s="237"/>
      <c r="N227" s="226"/>
    </row>
    <row r="228" spans="3:14" hidden="1" outlineLevel="1" x14ac:dyDescent="0.25">
      <c r="C228" s="254" t="s">
        <v>567</v>
      </c>
      <c r="D228" s="245" t="s">
        <v>568</v>
      </c>
      <c r="E228" s="236"/>
      <c r="F228" s="236"/>
      <c r="G228" s="222">
        <v>0</v>
      </c>
      <c r="H228" s="38">
        <f t="shared" si="3"/>
        <v>0</v>
      </c>
      <c r="I228" s="30" t="s">
        <v>850</v>
      </c>
      <c r="J228" s="207"/>
      <c r="K228" s="223"/>
      <c r="L228" s="209" t="s">
        <v>819</v>
      </c>
      <c r="M228" s="237"/>
      <c r="N228" s="226"/>
    </row>
    <row r="229" spans="3:14" hidden="1" outlineLevel="1" x14ac:dyDescent="0.25">
      <c r="C229" s="254" t="s">
        <v>569</v>
      </c>
      <c r="D229" s="245" t="s">
        <v>570</v>
      </c>
      <c r="E229" s="236"/>
      <c r="F229" s="236"/>
      <c r="G229" s="222">
        <v>0</v>
      </c>
      <c r="H229" s="38">
        <f t="shared" si="3"/>
        <v>0</v>
      </c>
      <c r="I229" s="30" t="s">
        <v>850</v>
      </c>
      <c r="J229" s="207"/>
      <c r="K229" s="223"/>
      <c r="L229" s="209" t="s">
        <v>819</v>
      </c>
      <c r="M229" s="237"/>
      <c r="N229" s="226"/>
    </row>
    <row r="230" spans="3:14" hidden="1" outlineLevel="1" x14ac:dyDescent="0.25">
      <c r="C230" s="254" t="s">
        <v>571</v>
      </c>
      <c r="D230" s="245" t="s">
        <v>572</v>
      </c>
      <c r="E230" s="236"/>
      <c r="F230" s="236"/>
      <c r="G230" s="222">
        <v>0</v>
      </c>
      <c r="H230" s="38">
        <f t="shared" si="3"/>
        <v>0</v>
      </c>
      <c r="I230" s="30" t="s">
        <v>850</v>
      </c>
      <c r="J230" s="207"/>
      <c r="K230" s="223"/>
      <c r="L230" s="209" t="s">
        <v>819</v>
      </c>
      <c r="M230" s="237"/>
      <c r="N230" s="226"/>
    </row>
    <row r="231" spans="3:14" hidden="1" outlineLevel="1" x14ac:dyDescent="0.25">
      <c r="C231" s="254" t="s">
        <v>573</v>
      </c>
      <c r="D231" s="245" t="s">
        <v>574</v>
      </c>
      <c r="E231" s="236"/>
      <c r="F231" s="236"/>
      <c r="G231" s="222">
        <v>0</v>
      </c>
      <c r="H231" s="38">
        <f t="shared" si="3"/>
        <v>0</v>
      </c>
      <c r="I231" s="30" t="s">
        <v>850</v>
      </c>
      <c r="J231" s="207"/>
      <c r="K231" s="223"/>
      <c r="L231" s="209" t="s">
        <v>819</v>
      </c>
      <c r="M231" s="237"/>
      <c r="N231" s="226"/>
    </row>
    <row r="232" spans="3:14" hidden="1" outlineLevel="1" x14ac:dyDescent="0.25">
      <c r="C232" s="254" t="s">
        <v>575</v>
      </c>
      <c r="D232" s="245" t="s">
        <v>576</v>
      </c>
      <c r="E232" s="236"/>
      <c r="F232" s="236"/>
      <c r="G232" s="222">
        <v>0</v>
      </c>
      <c r="H232" s="38">
        <f t="shared" si="3"/>
        <v>0</v>
      </c>
      <c r="I232" s="30" t="s">
        <v>850</v>
      </c>
      <c r="J232" s="207"/>
      <c r="K232" s="223"/>
      <c r="L232" s="209" t="s">
        <v>819</v>
      </c>
      <c r="M232" s="237"/>
      <c r="N232" s="226"/>
    </row>
    <row r="233" spans="3:14" hidden="1" outlineLevel="1" x14ac:dyDescent="0.25">
      <c r="C233" s="254" t="s">
        <v>577</v>
      </c>
      <c r="D233" s="245" t="s">
        <v>578</v>
      </c>
      <c r="E233" s="236"/>
      <c r="F233" s="236"/>
      <c r="G233" s="222">
        <v>0</v>
      </c>
      <c r="H233" s="38">
        <f t="shared" si="3"/>
        <v>0</v>
      </c>
      <c r="I233" s="30" t="s">
        <v>850</v>
      </c>
      <c r="J233" s="207"/>
      <c r="K233" s="223"/>
      <c r="L233" s="209" t="s">
        <v>819</v>
      </c>
      <c r="M233" s="237"/>
      <c r="N233" s="226"/>
    </row>
    <row r="234" spans="3:14" ht="26.4" hidden="1" outlineLevel="1" x14ac:dyDescent="0.25">
      <c r="C234" s="254" t="s">
        <v>579</v>
      </c>
      <c r="D234" s="245" t="s">
        <v>580</v>
      </c>
      <c r="E234" s="236"/>
      <c r="F234" s="236"/>
      <c r="G234" s="222">
        <v>0</v>
      </c>
      <c r="H234" s="38">
        <f t="shared" ref="H234:H297" si="4">+E234+F234+G234</f>
        <v>0</v>
      </c>
      <c r="I234" s="30" t="s">
        <v>850</v>
      </c>
      <c r="J234" s="207"/>
      <c r="K234" s="223"/>
      <c r="L234" s="209" t="s">
        <v>819</v>
      </c>
      <c r="M234" s="237"/>
      <c r="N234" s="226"/>
    </row>
    <row r="235" spans="3:14" ht="26.4" hidden="1" outlineLevel="1" x14ac:dyDescent="0.25">
      <c r="C235" s="254" t="s">
        <v>581</v>
      </c>
      <c r="D235" s="245" t="s">
        <v>582</v>
      </c>
      <c r="E235" s="236"/>
      <c r="F235" s="236"/>
      <c r="G235" s="222">
        <v>0</v>
      </c>
      <c r="H235" s="38">
        <f t="shared" si="4"/>
        <v>0</v>
      </c>
      <c r="I235" s="30" t="s">
        <v>850</v>
      </c>
      <c r="J235" s="207"/>
      <c r="K235" s="223"/>
      <c r="L235" s="209" t="s">
        <v>819</v>
      </c>
      <c r="M235" s="237"/>
      <c r="N235" s="226"/>
    </row>
    <row r="236" spans="3:14" hidden="1" outlineLevel="1" x14ac:dyDescent="0.25">
      <c r="C236" s="254" t="s">
        <v>583</v>
      </c>
      <c r="D236" s="245" t="s">
        <v>584</v>
      </c>
      <c r="E236" s="236"/>
      <c r="F236" s="236"/>
      <c r="G236" s="222">
        <v>0</v>
      </c>
      <c r="H236" s="38">
        <f t="shared" si="4"/>
        <v>0</v>
      </c>
      <c r="I236" s="30" t="s">
        <v>850</v>
      </c>
      <c r="J236" s="207"/>
      <c r="K236" s="223"/>
      <c r="L236" s="209" t="s">
        <v>819</v>
      </c>
      <c r="M236" s="237"/>
      <c r="N236" s="226"/>
    </row>
    <row r="237" spans="3:14" hidden="1" outlineLevel="1" x14ac:dyDescent="0.25">
      <c r="C237" s="254" t="s">
        <v>585</v>
      </c>
      <c r="D237" s="245" t="s">
        <v>586</v>
      </c>
      <c r="E237" s="236"/>
      <c r="F237" s="236"/>
      <c r="G237" s="222">
        <v>0</v>
      </c>
      <c r="H237" s="38">
        <f t="shared" si="4"/>
        <v>0</v>
      </c>
      <c r="I237" s="30" t="s">
        <v>850</v>
      </c>
      <c r="J237" s="207"/>
      <c r="K237" s="223"/>
      <c r="L237" s="209" t="s">
        <v>819</v>
      </c>
      <c r="M237" s="237"/>
      <c r="N237" s="226"/>
    </row>
    <row r="238" spans="3:14" hidden="1" outlineLevel="1" x14ac:dyDescent="0.25">
      <c r="C238" s="254" t="s">
        <v>587</v>
      </c>
      <c r="D238" s="245" t="s">
        <v>588</v>
      </c>
      <c r="E238" s="236"/>
      <c r="F238" s="236"/>
      <c r="G238" s="222">
        <v>0</v>
      </c>
      <c r="H238" s="38">
        <f t="shared" si="4"/>
        <v>0</v>
      </c>
      <c r="I238" s="30" t="s">
        <v>850</v>
      </c>
      <c r="J238" s="207"/>
      <c r="K238" s="223"/>
      <c r="L238" s="209" t="s">
        <v>819</v>
      </c>
      <c r="M238" s="237"/>
      <c r="N238" s="226"/>
    </row>
    <row r="239" spans="3:14" hidden="1" outlineLevel="1" x14ac:dyDescent="0.25">
      <c r="C239" s="254" t="s">
        <v>589</v>
      </c>
      <c r="D239" s="245" t="s">
        <v>590</v>
      </c>
      <c r="E239" s="236"/>
      <c r="F239" s="236"/>
      <c r="G239" s="222">
        <v>0</v>
      </c>
      <c r="H239" s="38">
        <f t="shared" si="4"/>
        <v>0</v>
      </c>
      <c r="I239" s="30" t="s">
        <v>850</v>
      </c>
      <c r="J239" s="207"/>
      <c r="K239" s="223"/>
      <c r="L239" s="209" t="s">
        <v>819</v>
      </c>
      <c r="M239" s="237"/>
      <c r="N239" s="226"/>
    </row>
    <row r="240" spans="3:14" hidden="1" outlineLevel="1" x14ac:dyDescent="0.25">
      <c r="C240" s="254" t="s">
        <v>591</v>
      </c>
      <c r="D240" s="245" t="s">
        <v>592</v>
      </c>
      <c r="E240" s="236"/>
      <c r="F240" s="236"/>
      <c r="G240" s="222">
        <v>0</v>
      </c>
      <c r="H240" s="38">
        <f t="shared" si="4"/>
        <v>0</v>
      </c>
      <c r="I240" s="30" t="s">
        <v>850</v>
      </c>
      <c r="J240" s="207"/>
      <c r="K240" s="223"/>
      <c r="L240" s="209" t="s">
        <v>819</v>
      </c>
      <c r="M240" s="237"/>
      <c r="N240" s="226"/>
    </row>
    <row r="241" spans="1:14" hidden="1" outlineLevel="1" x14ac:dyDescent="0.25">
      <c r="C241" s="254" t="s">
        <v>593</v>
      </c>
      <c r="D241" s="245" t="s">
        <v>594</v>
      </c>
      <c r="E241" s="236"/>
      <c r="F241" s="236"/>
      <c r="G241" s="222">
        <v>0</v>
      </c>
      <c r="H241" s="38">
        <f t="shared" si="4"/>
        <v>0</v>
      </c>
      <c r="I241" s="30" t="s">
        <v>850</v>
      </c>
      <c r="J241" s="207"/>
      <c r="K241" s="223"/>
      <c r="L241" s="209" t="s">
        <v>819</v>
      </c>
      <c r="M241" s="237"/>
      <c r="N241" s="226"/>
    </row>
    <row r="242" spans="1:14" hidden="1" outlineLevel="1" x14ac:dyDescent="0.25">
      <c r="C242" s="254" t="s">
        <v>595</v>
      </c>
      <c r="D242" s="245" t="s">
        <v>596</v>
      </c>
      <c r="E242" s="236"/>
      <c r="F242" s="236"/>
      <c r="G242" s="222">
        <v>0</v>
      </c>
      <c r="H242" s="38">
        <f t="shared" si="4"/>
        <v>0</v>
      </c>
      <c r="I242" s="30" t="s">
        <v>850</v>
      </c>
      <c r="J242" s="207"/>
      <c r="K242" s="223"/>
      <c r="L242" s="209" t="s">
        <v>819</v>
      </c>
      <c r="M242" s="237"/>
      <c r="N242" s="226"/>
    </row>
    <row r="243" spans="1:14" hidden="1" outlineLevel="1" x14ac:dyDescent="0.25">
      <c r="C243" s="254" t="s">
        <v>597</v>
      </c>
      <c r="D243" s="245" t="s">
        <v>598</v>
      </c>
      <c r="E243" s="236"/>
      <c r="F243" s="236"/>
      <c r="G243" s="222">
        <v>0</v>
      </c>
      <c r="H243" s="38">
        <f t="shared" si="4"/>
        <v>0</v>
      </c>
      <c r="I243" s="30" t="s">
        <v>850</v>
      </c>
      <c r="J243" s="207"/>
      <c r="K243" s="223"/>
      <c r="L243" s="209" t="s">
        <v>819</v>
      </c>
      <c r="M243" s="237"/>
      <c r="N243" s="226"/>
    </row>
    <row r="244" spans="1:14" hidden="1" outlineLevel="1" x14ac:dyDescent="0.25">
      <c r="C244" s="254" t="s">
        <v>599</v>
      </c>
      <c r="D244" s="245" t="s">
        <v>600</v>
      </c>
      <c r="E244" s="236"/>
      <c r="F244" s="236"/>
      <c r="G244" s="222">
        <v>0</v>
      </c>
      <c r="H244" s="38">
        <f t="shared" si="4"/>
        <v>0</v>
      </c>
      <c r="I244" s="30" t="s">
        <v>850</v>
      </c>
      <c r="J244" s="207"/>
      <c r="K244" s="223"/>
      <c r="L244" s="209" t="s">
        <v>819</v>
      </c>
      <c r="M244" s="237"/>
      <c r="N244" s="226"/>
    </row>
    <row r="245" spans="1:14" hidden="1" outlineLevel="1" x14ac:dyDescent="0.25">
      <c r="C245" s="254" t="s">
        <v>601</v>
      </c>
      <c r="D245" s="245" t="s">
        <v>602</v>
      </c>
      <c r="E245" s="236"/>
      <c r="F245" s="236"/>
      <c r="G245" s="222">
        <v>0</v>
      </c>
      <c r="H245" s="38">
        <f t="shared" si="4"/>
        <v>0</v>
      </c>
      <c r="I245" s="30" t="s">
        <v>850</v>
      </c>
      <c r="J245" s="207"/>
      <c r="K245" s="223"/>
      <c r="L245" s="209" t="s">
        <v>819</v>
      </c>
      <c r="M245" s="237"/>
      <c r="N245" s="226"/>
    </row>
    <row r="246" spans="1:14" hidden="1" outlineLevel="1" x14ac:dyDescent="0.25">
      <c r="C246" s="254" t="s">
        <v>603</v>
      </c>
      <c r="D246" s="245" t="s">
        <v>604</v>
      </c>
      <c r="E246" s="236"/>
      <c r="F246" s="236"/>
      <c r="G246" s="222">
        <v>0</v>
      </c>
      <c r="H246" s="38">
        <f t="shared" si="4"/>
        <v>0</v>
      </c>
      <c r="I246" s="30" t="s">
        <v>850</v>
      </c>
      <c r="J246" s="207"/>
      <c r="K246" s="223"/>
      <c r="L246" s="209" t="s">
        <v>819</v>
      </c>
      <c r="M246" s="237"/>
      <c r="N246" s="226"/>
    </row>
    <row r="247" spans="1:14" hidden="1" outlineLevel="1" x14ac:dyDescent="0.25">
      <c r="C247" s="254" t="s">
        <v>605</v>
      </c>
      <c r="D247" s="245" t="s">
        <v>606</v>
      </c>
      <c r="E247" s="236"/>
      <c r="F247" s="236"/>
      <c r="G247" s="222">
        <v>0</v>
      </c>
      <c r="H247" s="38">
        <f t="shared" si="4"/>
        <v>0</v>
      </c>
      <c r="I247" s="30" t="s">
        <v>850</v>
      </c>
      <c r="J247" s="207"/>
      <c r="K247" s="223"/>
      <c r="L247" s="209" t="s">
        <v>819</v>
      </c>
      <c r="M247" s="237"/>
      <c r="N247" s="226"/>
    </row>
    <row r="248" spans="1:14" hidden="1" outlineLevel="1" x14ac:dyDescent="0.25">
      <c r="C248" s="254" t="s">
        <v>607</v>
      </c>
      <c r="D248" s="245" t="s">
        <v>608</v>
      </c>
      <c r="E248" s="236"/>
      <c r="F248" s="236"/>
      <c r="G248" s="222">
        <v>0</v>
      </c>
      <c r="H248" s="38">
        <f t="shared" si="4"/>
        <v>0</v>
      </c>
      <c r="I248" s="30" t="s">
        <v>850</v>
      </c>
      <c r="J248" s="207"/>
      <c r="K248" s="223"/>
      <c r="L248" s="209" t="s">
        <v>819</v>
      </c>
      <c r="M248" s="237"/>
      <c r="N248" s="226"/>
    </row>
    <row r="249" spans="1:14" hidden="1" outlineLevel="1" x14ac:dyDescent="0.25">
      <c r="C249" s="254" t="s">
        <v>609</v>
      </c>
      <c r="D249" s="245" t="s">
        <v>610</v>
      </c>
      <c r="E249" s="236"/>
      <c r="F249" s="236"/>
      <c r="G249" s="222">
        <v>0</v>
      </c>
      <c r="H249" s="38">
        <f t="shared" si="4"/>
        <v>0</v>
      </c>
      <c r="I249" s="30" t="s">
        <v>850</v>
      </c>
      <c r="J249" s="207"/>
      <c r="K249" s="223"/>
      <c r="L249" s="209" t="s">
        <v>819</v>
      </c>
      <c r="M249" s="237"/>
      <c r="N249" s="226"/>
    </row>
    <row r="250" spans="1:14" hidden="1" outlineLevel="1" x14ac:dyDescent="0.25">
      <c r="C250" s="254" t="s">
        <v>611</v>
      </c>
      <c r="D250" s="245" t="s">
        <v>612</v>
      </c>
      <c r="E250" s="236"/>
      <c r="F250" s="236"/>
      <c r="G250" s="222">
        <v>0</v>
      </c>
      <c r="H250" s="38">
        <f t="shared" si="4"/>
        <v>0</v>
      </c>
      <c r="I250" s="30" t="s">
        <v>850</v>
      </c>
      <c r="J250" s="207"/>
      <c r="K250" s="223"/>
      <c r="L250" s="209" t="s">
        <v>819</v>
      </c>
      <c r="M250" s="237"/>
      <c r="N250" s="226"/>
    </row>
    <row r="251" spans="1:14" hidden="1" outlineLevel="1" x14ac:dyDescent="0.25">
      <c r="C251" s="254" t="s">
        <v>613</v>
      </c>
      <c r="D251" s="245" t="s">
        <v>614</v>
      </c>
      <c r="E251" s="236"/>
      <c r="F251" s="236"/>
      <c r="G251" s="222">
        <v>0</v>
      </c>
      <c r="H251" s="38">
        <f t="shared" si="4"/>
        <v>0</v>
      </c>
      <c r="I251" s="30" t="s">
        <v>850</v>
      </c>
      <c r="J251" s="207"/>
      <c r="K251" s="223"/>
      <c r="L251" s="209" t="s">
        <v>819</v>
      </c>
      <c r="M251" s="237"/>
      <c r="N251" s="226"/>
    </row>
    <row r="252" spans="1:14" ht="26.4" hidden="1" collapsed="1" x14ac:dyDescent="0.25">
      <c r="A252" s="178">
        <v>6</v>
      </c>
      <c r="B252" s="178" t="s">
        <v>438</v>
      </c>
      <c r="C252" s="212" t="s">
        <v>615</v>
      </c>
      <c r="D252" s="233" t="s">
        <v>616</v>
      </c>
      <c r="E252" s="255"/>
      <c r="F252" s="255"/>
      <c r="G252" s="222">
        <v>0</v>
      </c>
      <c r="H252" s="38">
        <f t="shared" si="4"/>
        <v>0</v>
      </c>
      <c r="I252" s="30" t="s">
        <v>850</v>
      </c>
      <c r="J252" s="207"/>
      <c r="K252" s="223"/>
      <c r="L252" s="209" t="s">
        <v>819</v>
      </c>
      <c r="M252" s="237"/>
      <c r="N252" s="226"/>
    </row>
    <row r="253" spans="1:14" hidden="1" x14ac:dyDescent="0.25">
      <c r="A253" s="178">
        <v>6</v>
      </c>
      <c r="B253" s="178" t="s">
        <v>438</v>
      </c>
      <c r="C253" s="212" t="s">
        <v>618</v>
      </c>
      <c r="D253" s="235" t="s">
        <v>619</v>
      </c>
      <c r="E253" s="236"/>
      <c r="F253" s="236"/>
      <c r="G253" s="222">
        <v>0</v>
      </c>
      <c r="H253" s="38">
        <f t="shared" si="4"/>
        <v>0</v>
      </c>
      <c r="I253" s="30" t="s">
        <v>850</v>
      </c>
      <c r="J253" s="207"/>
      <c r="K253" s="223"/>
      <c r="L253" s="209" t="s">
        <v>819</v>
      </c>
      <c r="M253" s="237"/>
      <c r="N253" s="226"/>
    </row>
    <row r="254" spans="1:14" hidden="1" x14ac:dyDescent="0.25">
      <c r="A254" s="178">
        <v>6</v>
      </c>
      <c r="B254" s="178" t="s">
        <v>438</v>
      </c>
      <c r="C254" s="212" t="s">
        <v>620</v>
      </c>
      <c r="D254" s="235" t="s">
        <v>621</v>
      </c>
      <c r="E254" s="236"/>
      <c r="F254" s="236"/>
      <c r="G254" s="222">
        <v>0</v>
      </c>
      <c r="H254" s="38">
        <f t="shared" si="4"/>
        <v>0</v>
      </c>
      <c r="I254" s="30" t="s">
        <v>850</v>
      </c>
      <c r="J254" s="207"/>
      <c r="K254" s="223"/>
      <c r="L254" s="209" t="s">
        <v>819</v>
      </c>
      <c r="M254" s="237"/>
      <c r="N254" s="226"/>
    </row>
    <row r="255" spans="1:14" hidden="1" x14ac:dyDescent="0.25">
      <c r="A255" s="178">
        <v>6</v>
      </c>
      <c r="B255" s="178" t="s">
        <v>438</v>
      </c>
      <c r="C255" s="212" t="s">
        <v>622</v>
      </c>
      <c r="D255" s="235" t="s">
        <v>623</v>
      </c>
      <c r="E255" s="236"/>
      <c r="F255" s="236"/>
      <c r="G255" s="222">
        <v>0</v>
      </c>
      <c r="H255" s="38">
        <f t="shared" si="4"/>
        <v>0</v>
      </c>
      <c r="I255" s="30" t="s">
        <v>850</v>
      </c>
      <c r="J255" s="207"/>
      <c r="K255" s="223"/>
      <c r="L255" s="209" t="s">
        <v>819</v>
      </c>
      <c r="M255" s="237"/>
      <c r="N255" s="226"/>
    </row>
    <row r="256" spans="1:14" hidden="1" x14ac:dyDescent="0.25">
      <c r="A256" s="178">
        <v>6</v>
      </c>
      <c r="B256" s="178" t="s">
        <v>438</v>
      </c>
      <c r="C256" s="212" t="s">
        <v>624</v>
      </c>
      <c r="D256" s="235" t="s">
        <v>625</v>
      </c>
      <c r="E256" s="236"/>
      <c r="F256" s="236"/>
      <c r="G256" s="222">
        <v>0</v>
      </c>
      <c r="H256" s="38">
        <f t="shared" si="4"/>
        <v>0</v>
      </c>
      <c r="I256" s="30" t="s">
        <v>850</v>
      </c>
      <c r="J256" s="207"/>
      <c r="K256" s="223"/>
      <c r="L256" s="209" t="s">
        <v>819</v>
      </c>
      <c r="M256" s="237"/>
      <c r="N256" s="226"/>
    </row>
    <row r="257" spans="1:14" hidden="1" x14ac:dyDescent="0.25">
      <c r="A257" s="178">
        <v>6</v>
      </c>
      <c r="B257" s="178" t="s">
        <v>626</v>
      </c>
      <c r="C257" s="212" t="s">
        <v>627</v>
      </c>
      <c r="D257" s="235" t="s">
        <v>628</v>
      </c>
      <c r="E257" s="236"/>
      <c r="F257" s="236"/>
      <c r="G257" s="222">
        <v>0</v>
      </c>
      <c r="H257" s="38">
        <f t="shared" si="4"/>
        <v>0</v>
      </c>
      <c r="I257" s="30">
        <v>0</v>
      </c>
      <c r="J257" s="207"/>
      <c r="K257" s="223"/>
      <c r="L257" s="209" t="s">
        <v>819</v>
      </c>
      <c r="M257" s="237"/>
      <c r="N257" s="226"/>
    </row>
    <row r="258" spans="1:14" hidden="1" x14ac:dyDescent="0.25">
      <c r="A258" s="178">
        <v>6</v>
      </c>
      <c r="B258" s="178" t="s">
        <v>626</v>
      </c>
      <c r="C258" s="212" t="s">
        <v>629</v>
      </c>
      <c r="D258" s="235" t="s">
        <v>630</v>
      </c>
      <c r="E258" s="236"/>
      <c r="F258" s="236"/>
      <c r="G258" s="222">
        <v>0</v>
      </c>
      <c r="H258" s="38">
        <f t="shared" si="4"/>
        <v>0</v>
      </c>
      <c r="I258" s="30" t="s">
        <v>850</v>
      </c>
      <c r="J258" s="207"/>
      <c r="K258" s="256"/>
      <c r="L258" s="209" t="s">
        <v>819</v>
      </c>
      <c r="M258" s="237"/>
      <c r="N258" s="226"/>
    </row>
    <row r="259" spans="1:14" hidden="1" x14ac:dyDescent="0.25">
      <c r="A259" s="178">
        <v>6</v>
      </c>
      <c r="B259" s="178" t="s">
        <v>626</v>
      </c>
      <c r="C259" s="212" t="s">
        <v>632</v>
      </c>
      <c r="D259" s="235" t="s">
        <v>633</v>
      </c>
      <c r="E259" s="236"/>
      <c r="F259" s="236"/>
      <c r="G259" s="222">
        <v>0</v>
      </c>
      <c r="H259" s="38">
        <f t="shared" si="4"/>
        <v>0</v>
      </c>
      <c r="I259" s="30" t="s">
        <v>850</v>
      </c>
      <c r="J259" s="207"/>
      <c r="K259" s="223"/>
      <c r="L259" s="209" t="s">
        <v>819</v>
      </c>
      <c r="M259" s="237"/>
      <c r="N259" s="226"/>
    </row>
    <row r="260" spans="1:14" ht="26.4" hidden="1" x14ac:dyDescent="0.25">
      <c r="A260" s="178">
        <v>6</v>
      </c>
      <c r="B260" s="178" t="s">
        <v>626</v>
      </c>
      <c r="C260" s="212" t="s">
        <v>634</v>
      </c>
      <c r="D260" s="245" t="s">
        <v>635</v>
      </c>
      <c r="E260" s="236"/>
      <c r="F260" s="236"/>
      <c r="G260" s="222">
        <v>0</v>
      </c>
      <c r="H260" s="38">
        <f t="shared" si="4"/>
        <v>0</v>
      </c>
      <c r="I260" s="30" t="s">
        <v>850</v>
      </c>
      <c r="J260" s="207"/>
      <c r="K260" s="223"/>
      <c r="L260" s="209" t="s">
        <v>819</v>
      </c>
      <c r="M260" s="237"/>
      <c r="N260" s="226"/>
    </row>
    <row r="261" spans="1:14" ht="37.950000000000003" hidden="1" customHeight="1" x14ac:dyDescent="0.25">
      <c r="A261" s="178">
        <v>6</v>
      </c>
      <c r="B261" s="178" t="s">
        <v>637</v>
      </c>
      <c r="C261" s="212" t="s">
        <v>638</v>
      </c>
      <c r="D261" s="235" t="s">
        <v>639</v>
      </c>
      <c r="E261" s="227"/>
      <c r="F261" s="236"/>
      <c r="G261" s="222">
        <v>12700000</v>
      </c>
      <c r="H261" s="38">
        <f t="shared" si="4"/>
        <v>12700000</v>
      </c>
      <c r="I261" s="30"/>
      <c r="J261" s="207"/>
      <c r="K261" s="241"/>
      <c r="L261" s="209" t="s">
        <v>819</v>
      </c>
      <c r="M261" s="230"/>
      <c r="N261" s="211"/>
    </row>
    <row r="262" spans="1:14" hidden="1" x14ac:dyDescent="0.25">
      <c r="A262" s="178">
        <v>6</v>
      </c>
      <c r="B262" s="178" t="s">
        <v>637</v>
      </c>
      <c r="C262" s="212"/>
      <c r="D262" s="235" t="s">
        <v>640</v>
      </c>
      <c r="E262" s="236"/>
      <c r="F262" s="236"/>
      <c r="G262" s="222">
        <v>0</v>
      </c>
      <c r="H262" s="38">
        <f t="shared" si="4"/>
        <v>0</v>
      </c>
      <c r="I262" s="30" t="s">
        <v>850</v>
      </c>
      <c r="J262" s="207"/>
      <c r="K262" s="223"/>
      <c r="L262" s="224" t="s">
        <v>850</v>
      </c>
      <c r="M262" s="237"/>
      <c r="N262" s="226"/>
    </row>
    <row r="263" spans="1:14" hidden="1" x14ac:dyDescent="0.25">
      <c r="A263" s="178">
        <v>6</v>
      </c>
      <c r="B263" s="178" t="s">
        <v>637</v>
      </c>
      <c r="C263" s="212" t="s">
        <v>641</v>
      </c>
      <c r="D263" s="235" t="s">
        <v>642</v>
      </c>
      <c r="E263" s="236"/>
      <c r="F263" s="236"/>
      <c r="G263" s="222">
        <v>0</v>
      </c>
      <c r="H263" s="38">
        <f t="shared" si="4"/>
        <v>0</v>
      </c>
      <c r="I263" s="30" t="s">
        <v>850</v>
      </c>
      <c r="J263" s="207"/>
      <c r="K263" s="223"/>
      <c r="L263" s="224"/>
      <c r="M263" s="237"/>
      <c r="N263" s="226"/>
    </row>
    <row r="264" spans="1:14" hidden="1" x14ac:dyDescent="0.25">
      <c r="A264" s="178">
        <v>6</v>
      </c>
      <c r="B264" s="178" t="s">
        <v>637</v>
      </c>
      <c r="C264" s="212" t="s">
        <v>643</v>
      </c>
      <c r="D264" s="235" t="s">
        <v>644</v>
      </c>
      <c r="E264" s="236"/>
      <c r="F264" s="236"/>
      <c r="G264" s="222">
        <v>0</v>
      </c>
      <c r="H264" s="38">
        <f t="shared" si="4"/>
        <v>0</v>
      </c>
      <c r="I264" s="30" t="s">
        <v>850</v>
      </c>
      <c r="J264" s="207"/>
      <c r="K264" s="223"/>
      <c r="L264" s="224"/>
      <c r="M264" s="237"/>
      <c r="N264" s="226"/>
    </row>
    <row r="265" spans="1:14" hidden="1" x14ac:dyDescent="0.25">
      <c r="A265" s="178">
        <v>6</v>
      </c>
      <c r="B265" s="178" t="s">
        <v>637</v>
      </c>
      <c r="C265" s="212" t="s">
        <v>645</v>
      </c>
      <c r="D265" s="235" t="s">
        <v>646</v>
      </c>
      <c r="E265" s="236"/>
      <c r="F265" s="236"/>
      <c r="G265" s="222">
        <v>0</v>
      </c>
      <c r="H265" s="38">
        <f t="shared" si="4"/>
        <v>0</v>
      </c>
      <c r="I265" s="30" t="s">
        <v>850</v>
      </c>
      <c r="J265" s="207"/>
      <c r="K265" s="223"/>
      <c r="L265" s="224"/>
      <c r="M265" s="237"/>
      <c r="N265" s="226"/>
    </row>
    <row r="266" spans="1:14" ht="26.4" hidden="1" x14ac:dyDescent="0.25">
      <c r="A266" s="178">
        <v>6</v>
      </c>
      <c r="B266" s="178" t="s">
        <v>637</v>
      </c>
      <c r="C266" s="212" t="s">
        <v>647</v>
      </c>
      <c r="D266" s="235" t="s">
        <v>648</v>
      </c>
      <c r="E266" s="227"/>
      <c r="F266" s="236"/>
      <c r="G266" s="222">
        <v>16000000</v>
      </c>
      <c r="H266" s="38">
        <f t="shared" si="4"/>
        <v>16000000</v>
      </c>
      <c r="I266" s="30" t="s">
        <v>914</v>
      </c>
      <c r="J266" s="207"/>
      <c r="K266" s="238"/>
      <c r="L266" s="209"/>
      <c r="M266" s="239"/>
      <c r="N266" s="211"/>
    </row>
    <row r="267" spans="1:14" hidden="1" x14ac:dyDescent="0.25">
      <c r="A267" s="178">
        <v>6</v>
      </c>
      <c r="B267" s="178" t="s">
        <v>650</v>
      </c>
      <c r="C267" s="257" t="s">
        <v>651</v>
      </c>
      <c r="D267" s="258" t="s">
        <v>652</v>
      </c>
      <c r="E267" s="251"/>
      <c r="F267" s="251"/>
      <c r="G267" s="222"/>
      <c r="H267" s="38"/>
      <c r="I267" s="30" t="s">
        <v>850</v>
      </c>
      <c r="J267" s="207"/>
      <c r="K267" s="223"/>
      <c r="L267" s="224"/>
      <c r="M267" s="237"/>
      <c r="N267" s="226"/>
    </row>
    <row r="268" spans="1:14" hidden="1" outlineLevel="1" x14ac:dyDescent="0.25">
      <c r="C268" s="254" t="s">
        <v>915</v>
      </c>
      <c r="D268" s="235" t="s">
        <v>654</v>
      </c>
      <c r="E268" s="251"/>
      <c r="F268" s="251"/>
      <c r="G268" s="222">
        <v>0</v>
      </c>
      <c r="H268" s="38">
        <f t="shared" si="4"/>
        <v>0</v>
      </c>
      <c r="I268" s="30" t="s">
        <v>850</v>
      </c>
      <c r="J268" s="207"/>
      <c r="K268" s="223"/>
      <c r="L268" s="224"/>
      <c r="M268" s="237"/>
      <c r="N268" s="226"/>
    </row>
    <row r="269" spans="1:14" hidden="1" outlineLevel="1" x14ac:dyDescent="0.25">
      <c r="C269" s="254" t="s">
        <v>916</v>
      </c>
      <c r="D269" s="235" t="s">
        <v>656</v>
      </c>
      <c r="E269" s="251"/>
      <c r="F269" s="251"/>
      <c r="G269" s="222">
        <v>0</v>
      </c>
      <c r="H269" s="38">
        <f t="shared" si="4"/>
        <v>0</v>
      </c>
      <c r="I269" s="30" t="s">
        <v>850</v>
      </c>
      <c r="J269" s="207"/>
      <c r="K269" s="223"/>
      <c r="L269" s="224"/>
      <c r="M269" s="237"/>
      <c r="N269" s="226"/>
    </row>
    <row r="270" spans="1:14" hidden="1" outlineLevel="1" x14ac:dyDescent="0.25">
      <c r="C270" s="254" t="s">
        <v>917</v>
      </c>
      <c r="D270" s="235" t="s">
        <v>658</v>
      </c>
      <c r="E270" s="251"/>
      <c r="F270" s="251"/>
      <c r="G270" s="222">
        <v>0</v>
      </c>
      <c r="H270" s="38">
        <f t="shared" si="4"/>
        <v>0</v>
      </c>
      <c r="I270" s="30" t="s">
        <v>850</v>
      </c>
      <c r="J270" s="207"/>
      <c r="K270" s="223"/>
      <c r="L270" s="224"/>
      <c r="M270" s="237"/>
      <c r="N270" s="226"/>
    </row>
    <row r="271" spans="1:14" hidden="1" collapsed="1" x14ac:dyDescent="0.25">
      <c r="A271" s="178">
        <v>6</v>
      </c>
      <c r="B271" s="178" t="s">
        <v>650</v>
      </c>
      <c r="C271" s="257" t="s">
        <v>659</v>
      </c>
      <c r="D271" s="258" t="s">
        <v>660</v>
      </c>
      <c r="E271" s="251"/>
      <c r="F271" s="251"/>
      <c r="G271" s="222"/>
      <c r="H271" s="38"/>
      <c r="I271" s="30" t="s">
        <v>850</v>
      </c>
      <c r="J271" s="207"/>
      <c r="K271" s="223"/>
      <c r="L271" s="224"/>
      <c r="M271" s="259"/>
      <c r="N271" s="226"/>
    </row>
    <row r="272" spans="1:14" hidden="1" outlineLevel="1" x14ac:dyDescent="0.25">
      <c r="C272" s="254" t="s">
        <v>918</v>
      </c>
      <c r="D272" s="235" t="s">
        <v>662</v>
      </c>
      <c r="E272" s="251"/>
      <c r="F272" s="251"/>
      <c r="G272" s="222">
        <v>0</v>
      </c>
      <c r="H272" s="38">
        <f t="shared" si="4"/>
        <v>0</v>
      </c>
      <c r="I272" s="30" t="s">
        <v>850</v>
      </c>
      <c r="J272" s="207"/>
      <c r="K272" s="223"/>
      <c r="L272" s="224"/>
      <c r="M272" s="259"/>
      <c r="N272" s="226"/>
    </row>
    <row r="273" spans="1:14" hidden="1" outlineLevel="1" x14ac:dyDescent="0.25">
      <c r="C273" s="254" t="s">
        <v>919</v>
      </c>
      <c r="D273" s="235" t="s">
        <v>664</v>
      </c>
      <c r="E273" s="251"/>
      <c r="F273" s="251"/>
      <c r="G273" s="222">
        <v>0</v>
      </c>
      <c r="H273" s="38">
        <f t="shared" si="4"/>
        <v>0</v>
      </c>
      <c r="I273" s="30" t="s">
        <v>850</v>
      </c>
      <c r="J273" s="207"/>
      <c r="K273" s="223"/>
      <c r="L273" s="224"/>
      <c r="M273" s="259"/>
      <c r="N273" s="226"/>
    </row>
    <row r="274" spans="1:14" hidden="1" outlineLevel="1" x14ac:dyDescent="0.25">
      <c r="C274" s="254" t="s">
        <v>920</v>
      </c>
      <c r="D274" s="235" t="s">
        <v>666</v>
      </c>
      <c r="E274" s="251"/>
      <c r="F274" s="251"/>
      <c r="G274" s="222">
        <v>0</v>
      </c>
      <c r="H274" s="38">
        <f t="shared" si="4"/>
        <v>0</v>
      </c>
      <c r="I274" s="30" t="s">
        <v>850</v>
      </c>
      <c r="J274" s="207"/>
      <c r="K274" s="223"/>
      <c r="L274" s="224"/>
      <c r="M274" s="259"/>
      <c r="N274" s="226"/>
    </row>
    <row r="275" spans="1:14" hidden="1" outlineLevel="1" x14ac:dyDescent="0.25">
      <c r="C275" s="254" t="s">
        <v>921</v>
      </c>
      <c r="D275" s="235" t="s">
        <v>666</v>
      </c>
      <c r="E275" s="251"/>
      <c r="F275" s="251"/>
      <c r="G275" s="222">
        <v>0</v>
      </c>
      <c r="H275" s="38">
        <f t="shared" si="4"/>
        <v>0</v>
      </c>
      <c r="I275" s="30" t="s">
        <v>850</v>
      </c>
      <c r="J275" s="207"/>
      <c r="K275" s="223"/>
      <c r="L275" s="224"/>
      <c r="M275" s="259"/>
      <c r="N275" s="226"/>
    </row>
    <row r="276" spans="1:14" hidden="1" outlineLevel="1" x14ac:dyDescent="0.25">
      <c r="C276" s="254" t="s">
        <v>922</v>
      </c>
      <c r="D276" s="235" t="s">
        <v>671</v>
      </c>
      <c r="E276" s="251"/>
      <c r="F276" s="251"/>
      <c r="G276" s="222">
        <v>0</v>
      </c>
      <c r="H276" s="38">
        <f t="shared" si="4"/>
        <v>0</v>
      </c>
      <c r="I276" s="30" t="s">
        <v>850</v>
      </c>
      <c r="J276" s="207"/>
      <c r="K276" s="223"/>
      <c r="L276" s="224"/>
      <c r="M276" s="259"/>
      <c r="N276" s="226"/>
    </row>
    <row r="277" spans="1:14" hidden="1" outlineLevel="1" x14ac:dyDescent="0.25">
      <c r="A277" s="178">
        <v>6</v>
      </c>
      <c r="B277" s="178" t="s">
        <v>650</v>
      </c>
      <c r="C277" s="254" t="s">
        <v>923</v>
      </c>
      <c r="D277" s="235" t="s">
        <v>674</v>
      </c>
      <c r="E277" s="251"/>
      <c r="F277" s="251"/>
      <c r="G277" s="222">
        <v>0</v>
      </c>
      <c r="H277" s="38">
        <f t="shared" si="4"/>
        <v>0</v>
      </c>
      <c r="I277" s="30" t="s">
        <v>850</v>
      </c>
      <c r="J277" s="207"/>
      <c r="K277" s="223"/>
      <c r="L277" s="224"/>
      <c r="M277" s="237"/>
      <c r="N277" s="226"/>
    </row>
    <row r="278" spans="1:14" hidden="1" outlineLevel="1" x14ac:dyDescent="0.25">
      <c r="A278" s="178">
        <v>6</v>
      </c>
      <c r="B278" s="178" t="s">
        <v>650</v>
      </c>
      <c r="C278" s="254" t="s">
        <v>924</v>
      </c>
      <c r="D278" s="235" t="s">
        <v>676</v>
      </c>
      <c r="E278" s="255"/>
      <c r="F278" s="255"/>
      <c r="G278" s="222">
        <v>0</v>
      </c>
      <c r="H278" s="38">
        <f t="shared" si="4"/>
        <v>0</v>
      </c>
      <c r="I278" s="30" t="s">
        <v>850</v>
      </c>
      <c r="J278" s="207"/>
      <c r="K278" s="223"/>
      <c r="L278" s="224"/>
      <c r="M278" s="237"/>
      <c r="N278" s="226"/>
    </row>
    <row r="279" spans="1:14" hidden="1" collapsed="1" x14ac:dyDescent="0.25">
      <c r="A279" s="178">
        <v>6</v>
      </c>
      <c r="B279" s="178" t="s">
        <v>650</v>
      </c>
      <c r="C279" s="260" t="s">
        <v>677</v>
      </c>
      <c r="D279" s="235" t="s">
        <v>678</v>
      </c>
      <c r="E279" s="251"/>
      <c r="F279" s="251"/>
      <c r="G279" s="222">
        <v>0</v>
      </c>
      <c r="H279" s="38">
        <f t="shared" si="4"/>
        <v>0</v>
      </c>
      <c r="I279" s="30" t="s">
        <v>850</v>
      </c>
      <c r="J279" s="207"/>
      <c r="K279" s="223"/>
      <c r="L279" s="224"/>
      <c r="M279" s="237"/>
      <c r="N279" s="226"/>
    </row>
    <row r="280" spans="1:14" hidden="1" x14ac:dyDescent="0.25">
      <c r="A280" s="178">
        <v>6</v>
      </c>
      <c r="B280" s="178" t="s">
        <v>650</v>
      </c>
      <c r="C280" s="257" t="s">
        <v>679</v>
      </c>
      <c r="D280" s="258" t="s">
        <v>680</v>
      </c>
      <c r="E280" s="251"/>
      <c r="F280" s="251"/>
      <c r="G280" s="222"/>
      <c r="H280" s="38"/>
      <c r="I280" s="30" t="s">
        <v>850</v>
      </c>
      <c r="J280" s="207"/>
      <c r="K280" s="223"/>
      <c r="L280" s="224"/>
      <c r="M280" s="237"/>
      <c r="N280" s="226"/>
    </row>
    <row r="281" spans="1:14" hidden="1" outlineLevel="1" x14ac:dyDescent="0.25">
      <c r="C281" s="254" t="s">
        <v>925</v>
      </c>
      <c r="D281" s="235" t="s">
        <v>682</v>
      </c>
      <c r="E281" s="251"/>
      <c r="F281" s="251"/>
      <c r="G281" s="222">
        <v>0</v>
      </c>
      <c r="H281" s="38">
        <f t="shared" si="4"/>
        <v>0</v>
      </c>
      <c r="I281" s="30" t="s">
        <v>850</v>
      </c>
      <c r="J281" s="207"/>
      <c r="K281" s="223"/>
      <c r="L281" s="224"/>
      <c r="M281" s="237"/>
      <c r="N281" s="226"/>
    </row>
    <row r="282" spans="1:14" hidden="1" outlineLevel="1" x14ac:dyDescent="0.25">
      <c r="C282" s="254" t="s">
        <v>926</v>
      </c>
      <c r="D282" s="235" t="s">
        <v>684</v>
      </c>
      <c r="E282" s="251"/>
      <c r="F282" s="251"/>
      <c r="G282" s="222">
        <v>0</v>
      </c>
      <c r="H282" s="38">
        <f t="shared" si="4"/>
        <v>0</v>
      </c>
      <c r="I282" s="30" t="s">
        <v>850</v>
      </c>
      <c r="J282" s="207"/>
      <c r="K282" s="223"/>
      <c r="L282" s="224"/>
      <c r="M282" s="237"/>
      <c r="N282" s="226"/>
    </row>
    <row r="283" spans="1:14" hidden="1" outlineLevel="1" x14ac:dyDescent="0.25">
      <c r="C283" s="254" t="s">
        <v>927</v>
      </c>
      <c r="D283" s="235" t="s">
        <v>686</v>
      </c>
      <c r="E283" s="251"/>
      <c r="F283" s="251"/>
      <c r="G283" s="222">
        <v>0</v>
      </c>
      <c r="H283" s="38">
        <f t="shared" si="4"/>
        <v>0</v>
      </c>
      <c r="I283" s="30" t="s">
        <v>850</v>
      </c>
      <c r="J283" s="207"/>
      <c r="K283" s="223"/>
      <c r="L283" s="224"/>
      <c r="M283" s="237"/>
      <c r="N283" s="226"/>
    </row>
    <row r="284" spans="1:14" hidden="1" collapsed="1" x14ac:dyDescent="0.25">
      <c r="A284" s="178">
        <v>6</v>
      </c>
      <c r="B284" s="178" t="s">
        <v>687</v>
      </c>
      <c r="C284" s="260" t="s">
        <v>688</v>
      </c>
      <c r="D284" s="235" t="s">
        <v>689</v>
      </c>
      <c r="E284" s="251"/>
      <c r="F284" s="251"/>
      <c r="G284" s="222">
        <v>0</v>
      </c>
      <c r="H284" s="38">
        <f t="shared" si="4"/>
        <v>0</v>
      </c>
      <c r="I284" s="30" t="s">
        <v>850</v>
      </c>
      <c r="J284" s="207"/>
      <c r="K284" s="223"/>
      <c r="L284" s="224"/>
      <c r="M284" s="237"/>
      <c r="N284" s="226"/>
    </row>
    <row r="285" spans="1:14" hidden="1" x14ac:dyDescent="0.25">
      <c r="A285" s="178">
        <v>6</v>
      </c>
      <c r="B285" s="178" t="s">
        <v>690</v>
      </c>
      <c r="C285" s="260" t="s">
        <v>691</v>
      </c>
      <c r="D285" s="235" t="s">
        <v>692</v>
      </c>
      <c r="E285" s="236"/>
      <c r="F285" s="236"/>
      <c r="G285" s="222">
        <v>0</v>
      </c>
      <c r="H285" s="38">
        <f t="shared" si="4"/>
        <v>0</v>
      </c>
      <c r="I285" s="30">
        <v>0</v>
      </c>
      <c r="J285" s="207"/>
      <c r="K285" s="223"/>
      <c r="L285" s="224"/>
      <c r="M285" s="237"/>
      <c r="N285" s="226"/>
    </row>
    <row r="286" spans="1:14" hidden="1" x14ac:dyDescent="0.25">
      <c r="A286" s="178">
        <v>6</v>
      </c>
      <c r="B286" s="178" t="s">
        <v>690</v>
      </c>
      <c r="C286" s="260" t="s">
        <v>691</v>
      </c>
      <c r="D286" s="235" t="s">
        <v>692</v>
      </c>
      <c r="E286" s="236"/>
      <c r="F286" s="236"/>
      <c r="G286" s="222">
        <v>0</v>
      </c>
      <c r="H286" s="38">
        <f t="shared" si="4"/>
        <v>0</v>
      </c>
      <c r="I286" s="30">
        <v>0</v>
      </c>
      <c r="J286" s="207"/>
      <c r="K286" s="223"/>
      <c r="L286" s="224"/>
      <c r="M286" s="237"/>
      <c r="N286" s="226"/>
    </row>
    <row r="287" spans="1:14" hidden="1" x14ac:dyDescent="0.25">
      <c r="A287" s="178">
        <v>6</v>
      </c>
      <c r="B287" s="178" t="s">
        <v>690</v>
      </c>
      <c r="C287" s="260" t="s">
        <v>695</v>
      </c>
      <c r="D287" s="235" t="s">
        <v>696</v>
      </c>
      <c r="E287" s="251"/>
      <c r="F287" s="251"/>
      <c r="G287" s="222">
        <v>0</v>
      </c>
      <c r="H287" s="38">
        <f t="shared" si="4"/>
        <v>0</v>
      </c>
      <c r="I287" s="30" t="s">
        <v>850</v>
      </c>
      <c r="J287" s="207"/>
      <c r="K287" s="223"/>
      <c r="L287" s="224"/>
      <c r="M287" s="237"/>
      <c r="N287" s="226"/>
    </row>
    <row r="288" spans="1:14" ht="26.4" hidden="1" x14ac:dyDescent="0.25">
      <c r="A288" s="178">
        <v>6</v>
      </c>
      <c r="B288" s="178" t="s">
        <v>697</v>
      </c>
      <c r="C288" s="260" t="s">
        <v>698</v>
      </c>
      <c r="D288" s="261" t="s">
        <v>699</v>
      </c>
      <c r="E288" s="251"/>
      <c r="F288" s="251"/>
      <c r="G288" s="222">
        <v>0</v>
      </c>
      <c r="H288" s="38">
        <f t="shared" si="4"/>
        <v>0</v>
      </c>
      <c r="I288" s="30" t="s">
        <v>850</v>
      </c>
      <c r="J288" s="207"/>
      <c r="K288" s="223"/>
      <c r="L288" s="224"/>
      <c r="M288" s="237"/>
      <c r="N288" s="226"/>
    </row>
    <row r="289" spans="1:14" hidden="1" x14ac:dyDescent="0.25">
      <c r="A289" s="178">
        <v>6</v>
      </c>
      <c r="B289" s="178" t="s">
        <v>697</v>
      </c>
      <c r="C289" s="260" t="s">
        <v>700</v>
      </c>
      <c r="D289" s="220" t="s">
        <v>701</v>
      </c>
      <c r="E289" s="251"/>
      <c r="F289" s="251"/>
      <c r="G289" s="222">
        <v>0</v>
      </c>
      <c r="H289" s="38">
        <f t="shared" si="4"/>
        <v>0</v>
      </c>
      <c r="I289" s="30" t="s">
        <v>850</v>
      </c>
      <c r="J289" s="207"/>
      <c r="K289" s="223"/>
      <c r="L289" s="224"/>
      <c r="M289" s="237"/>
      <c r="N289" s="226"/>
    </row>
    <row r="290" spans="1:14" hidden="1" x14ac:dyDescent="0.25">
      <c r="A290" s="178">
        <v>6</v>
      </c>
      <c r="B290" s="178" t="s">
        <v>697</v>
      </c>
      <c r="C290" s="260" t="s">
        <v>703</v>
      </c>
      <c r="D290" s="220" t="s">
        <v>701</v>
      </c>
      <c r="E290" s="251"/>
      <c r="F290" s="251"/>
      <c r="G290" s="222">
        <v>0</v>
      </c>
      <c r="H290" s="38">
        <f t="shared" si="4"/>
        <v>0</v>
      </c>
      <c r="I290" s="30" t="s">
        <v>850</v>
      </c>
      <c r="J290" s="207"/>
      <c r="K290" s="223"/>
      <c r="L290" s="224"/>
      <c r="M290" s="237"/>
      <c r="N290" s="226"/>
    </row>
    <row r="291" spans="1:14" hidden="1" x14ac:dyDescent="0.25">
      <c r="A291" s="178">
        <v>6</v>
      </c>
      <c r="B291" s="178" t="s">
        <v>697</v>
      </c>
      <c r="C291" s="260" t="s">
        <v>704</v>
      </c>
      <c r="D291" s="220" t="s">
        <v>701</v>
      </c>
      <c r="E291" s="251"/>
      <c r="F291" s="251"/>
      <c r="G291" s="222">
        <v>0</v>
      </c>
      <c r="H291" s="38">
        <f t="shared" si="4"/>
        <v>0</v>
      </c>
      <c r="I291" s="30" t="s">
        <v>850</v>
      </c>
      <c r="J291" s="207"/>
      <c r="K291" s="223"/>
      <c r="L291" s="224"/>
      <c r="M291" s="237"/>
      <c r="N291" s="226"/>
    </row>
    <row r="292" spans="1:14" hidden="1" x14ac:dyDescent="0.25">
      <c r="A292" s="178">
        <v>6</v>
      </c>
      <c r="B292" s="178" t="s">
        <v>697</v>
      </c>
      <c r="C292" s="260" t="s">
        <v>706</v>
      </c>
      <c r="D292" s="220" t="s">
        <v>701</v>
      </c>
      <c r="E292" s="251"/>
      <c r="F292" s="251"/>
      <c r="G292" s="222">
        <v>0</v>
      </c>
      <c r="H292" s="38">
        <f t="shared" si="4"/>
        <v>0</v>
      </c>
      <c r="I292" s="30" t="s">
        <v>850</v>
      </c>
      <c r="J292" s="207"/>
      <c r="K292" s="223"/>
      <c r="L292" s="224"/>
      <c r="M292" s="237"/>
      <c r="N292" s="226"/>
    </row>
    <row r="293" spans="1:14" hidden="1" x14ac:dyDescent="0.25">
      <c r="A293" s="178">
        <v>6</v>
      </c>
      <c r="B293" s="178" t="s">
        <v>697</v>
      </c>
      <c r="C293" s="260" t="s">
        <v>707</v>
      </c>
      <c r="D293" s="220" t="s">
        <v>701</v>
      </c>
      <c r="E293" s="251"/>
      <c r="F293" s="251"/>
      <c r="G293" s="222">
        <v>0</v>
      </c>
      <c r="H293" s="38">
        <f t="shared" si="4"/>
        <v>0</v>
      </c>
      <c r="I293" s="30" t="s">
        <v>850</v>
      </c>
      <c r="J293" s="207"/>
      <c r="K293" s="223"/>
      <c r="L293" s="224"/>
      <c r="M293" s="237"/>
      <c r="N293" s="226"/>
    </row>
    <row r="294" spans="1:14" hidden="1" x14ac:dyDescent="0.25">
      <c r="A294" s="178">
        <v>7</v>
      </c>
      <c r="B294" s="178" t="s">
        <v>708</v>
      </c>
      <c r="C294" s="212" t="s">
        <v>709</v>
      </c>
      <c r="D294" s="220" t="s">
        <v>710</v>
      </c>
      <c r="E294" s="251"/>
      <c r="F294" s="251"/>
      <c r="G294" s="222">
        <v>0</v>
      </c>
      <c r="H294" s="38">
        <f t="shared" si="4"/>
        <v>0</v>
      </c>
      <c r="I294" s="30" t="s">
        <v>850</v>
      </c>
      <c r="J294" s="207"/>
      <c r="K294" s="223"/>
      <c r="L294" s="224"/>
      <c r="M294" s="237"/>
      <c r="N294" s="226"/>
    </row>
    <row r="295" spans="1:14" hidden="1" x14ac:dyDescent="0.25">
      <c r="A295" s="178">
        <v>7</v>
      </c>
      <c r="B295" s="178" t="s">
        <v>708</v>
      </c>
      <c r="C295" s="212" t="s">
        <v>711</v>
      </c>
      <c r="D295" s="220" t="s">
        <v>712</v>
      </c>
      <c r="E295" s="229"/>
      <c r="F295" s="229"/>
      <c r="G295" s="222">
        <v>0</v>
      </c>
      <c r="H295" s="38">
        <f t="shared" si="4"/>
        <v>0</v>
      </c>
      <c r="I295" s="30" t="s">
        <v>850</v>
      </c>
      <c r="J295" s="207"/>
      <c r="K295" s="223"/>
      <c r="L295" s="224"/>
      <c r="M295" s="237"/>
      <c r="N295" s="226"/>
    </row>
    <row r="296" spans="1:14" hidden="1" x14ac:dyDescent="0.25">
      <c r="A296" s="178">
        <v>7</v>
      </c>
      <c r="B296" s="178" t="s">
        <v>708</v>
      </c>
      <c r="C296" s="212" t="s">
        <v>713</v>
      </c>
      <c r="D296" s="220" t="s">
        <v>714</v>
      </c>
      <c r="E296" s="229"/>
      <c r="F296" s="229"/>
      <c r="G296" s="222">
        <v>0</v>
      </c>
      <c r="H296" s="38">
        <f t="shared" si="4"/>
        <v>0</v>
      </c>
      <c r="I296" s="30" t="s">
        <v>850</v>
      </c>
      <c r="J296" s="207"/>
      <c r="K296" s="223"/>
      <c r="L296" s="224"/>
      <c r="M296" s="237"/>
      <c r="N296" s="226"/>
    </row>
    <row r="297" spans="1:14" hidden="1" x14ac:dyDescent="0.25">
      <c r="A297" s="178">
        <v>7</v>
      </c>
      <c r="B297" s="178" t="s">
        <v>715</v>
      </c>
      <c r="C297" s="212" t="s">
        <v>716</v>
      </c>
      <c r="D297" s="220" t="s">
        <v>717</v>
      </c>
      <c r="E297" s="221"/>
      <c r="F297" s="221"/>
      <c r="G297" s="222">
        <v>0</v>
      </c>
      <c r="H297" s="38">
        <f t="shared" si="4"/>
        <v>0</v>
      </c>
      <c r="I297" s="30" t="s">
        <v>850</v>
      </c>
      <c r="J297" s="207"/>
      <c r="K297" s="223"/>
      <c r="L297" s="224"/>
      <c r="M297" s="237"/>
      <c r="N297" s="226"/>
    </row>
    <row r="298" spans="1:14" hidden="1" x14ac:dyDescent="0.25">
      <c r="A298" s="178">
        <v>7</v>
      </c>
      <c r="B298" s="178" t="s">
        <v>718</v>
      </c>
      <c r="C298" s="212" t="s">
        <v>719</v>
      </c>
      <c r="D298" s="220" t="s">
        <v>720</v>
      </c>
      <c r="E298" s="221"/>
      <c r="F298" s="221"/>
      <c r="G298" s="222">
        <v>0</v>
      </c>
      <c r="H298" s="38">
        <f t="shared" ref="H298:H314" si="5">+E298+F298+G298</f>
        <v>0</v>
      </c>
      <c r="I298" s="30" t="s">
        <v>850</v>
      </c>
      <c r="J298" s="207"/>
      <c r="K298" s="223"/>
      <c r="L298" s="224"/>
      <c r="M298" s="237"/>
      <c r="N298" s="226"/>
    </row>
    <row r="299" spans="1:14" hidden="1" x14ac:dyDescent="0.25">
      <c r="A299" s="178">
        <v>7</v>
      </c>
      <c r="B299" s="178" t="s">
        <v>718</v>
      </c>
      <c r="C299" s="212" t="s">
        <v>721</v>
      </c>
      <c r="D299" s="220" t="s">
        <v>722</v>
      </c>
      <c r="E299" s="221"/>
      <c r="F299" s="221"/>
      <c r="G299" s="222">
        <v>0</v>
      </c>
      <c r="H299" s="38">
        <f t="shared" si="5"/>
        <v>0</v>
      </c>
      <c r="I299" s="30" t="s">
        <v>850</v>
      </c>
      <c r="J299" s="207"/>
      <c r="K299" s="223"/>
      <c r="L299" s="224"/>
      <c r="M299" s="237"/>
      <c r="N299" s="226"/>
    </row>
    <row r="300" spans="1:14" hidden="1" x14ac:dyDescent="0.25">
      <c r="A300" s="178">
        <v>8</v>
      </c>
      <c r="B300" s="178" t="s">
        <v>723</v>
      </c>
      <c r="C300" s="212" t="s">
        <v>724</v>
      </c>
      <c r="D300" s="220" t="s">
        <v>725</v>
      </c>
      <c r="E300" s="221"/>
      <c r="F300" s="221"/>
      <c r="G300" s="222">
        <v>0</v>
      </c>
      <c r="H300" s="38">
        <f t="shared" si="5"/>
        <v>0</v>
      </c>
      <c r="I300" s="30" t="s">
        <v>850</v>
      </c>
      <c r="J300" s="207"/>
      <c r="K300" s="223"/>
      <c r="L300" s="224"/>
      <c r="M300" s="237"/>
      <c r="N300" s="226"/>
    </row>
    <row r="301" spans="1:14" hidden="1" x14ac:dyDescent="0.25">
      <c r="A301" s="178">
        <v>8</v>
      </c>
      <c r="B301" s="178" t="s">
        <v>723</v>
      </c>
      <c r="C301" s="212" t="s">
        <v>726</v>
      </c>
      <c r="D301" s="220" t="s">
        <v>727</v>
      </c>
      <c r="E301" s="221"/>
      <c r="F301" s="221"/>
      <c r="G301" s="222">
        <v>0</v>
      </c>
      <c r="H301" s="38">
        <f t="shared" si="5"/>
        <v>0</v>
      </c>
      <c r="I301" s="30" t="s">
        <v>850</v>
      </c>
      <c r="J301" s="207"/>
      <c r="K301" s="223"/>
      <c r="L301" s="224"/>
      <c r="M301" s="237"/>
      <c r="N301" s="226"/>
    </row>
    <row r="302" spans="1:14" hidden="1" x14ac:dyDescent="0.25">
      <c r="A302" s="178">
        <v>8</v>
      </c>
      <c r="B302" s="178" t="s">
        <v>723</v>
      </c>
      <c r="C302" s="212" t="s">
        <v>728</v>
      </c>
      <c r="D302" s="220" t="s">
        <v>729</v>
      </c>
      <c r="E302" s="221"/>
      <c r="F302" s="221"/>
      <c r="G302" s="222">
        <v>0</v>
      </c>
      <c r="H302" s="38">
        <f t="shared" si="5"/>
        <v>0</v>
      </c>
      <c r="I302" s="30" t="s">
        <v>850</v>
      </c>
      <c r="J302" s="207"/>
      <c r="K302" s="223"/>
      <c r="L302" s="224"/>
      <c r="M302" s="237"/>
      <c r="N302" s="226"/>
    </row>
    <row r="303" spans="1:14" hidden="1" x14ac:dyDescent="0.25">
      <c r="A303" s="178">
        <v>8</v>
      </c>
      <c r="B303" s="178" t="s">
        <v>723</v>
      </c>
      <c r="C303" s="212" t="s">
        <v>730</v>
      </c>
      <c r="D303" s="220" t="s">
        <v>731</v>
      </c>
      <c r="E303" s="221"/>
      <c r="F303" s="221"/>
      <c r="G303" s="222">
        <v>0</v>
      </c>
      <c r="H303" s="38">
        <f t="shared" si="5"/>
        <v>0</v>
      </c>
      <c r="I303" s="30" t="s">
        <v>850</v>
      </c>
      <c r="J303" s="207"/>
      <c r="K303" s="223"/>
      <c r="L303" s="224"/>
      <c r="M303" s="237"/>
      <c r="N303" s="226"/>
    </row>
    <row r="304" spans="1:14" hidden="1" x14ac:dyDescent="0.25">
      <c r="A304" s="178">
        <v>8</v>
      </c>
      <c r="B304" s="178" t="s">
        <v>732</v>
      </c>
      <c r="C304" s="212" t="s">
        <v>733</v>
      </c>
      <c r="D304" s="220" t="s">
        <v>734</v>
      </c>
      <c r="E304" s="221"/>
      <c r="F304" s="221"/>
      <c r="G304" s="222">
        <v>0</v>
      </c>
      <c r="H304" s="38">
        <f t="shared" si="5"/>
        <v>0</v>
      </c>
      <c r="I304" s="30" t="s">
        <v>850</v>
      </c>
      <c r="J304" s="207"/>
      <c r="K304" s="223"/>
      <c r="L304" s="224"/>
      <c r="M304" s="237"/>
      <c r="N304" s="226"/>
    </row>
    <row r="305" spans="1:14" hidden="1" x14ac:dyDescent="0.25">
      <c r="A305" s="178">
        <v>8</v>
      </c>
      <c r="B305" s="178" t="s">
        <v>732</v>
      </c>
      <c r="C305" s="212" t="s">
        <v>735</v>
      </c>
      <c r="D305" s="220" t="s">
        <v>736</v>
      </c>
      <c r="E305" s="221"/>
      <c r="F305" s="221"/>
      <c r="G305" s="222">
        <v>0</v>
      </c>
      <c r="H305" s="38">
        <f t="shared" si="5"/>
        <v>0</v>
      </c>
      <c r="I305" s="30" t="s">
        <v>850</v>
      </c>
      <c r="J305" s="207"/>
      <c r="K305" s="223"/>
      <c r="L305" s="224"/>
      <c r="M305" s="237"/>
      <c r="N305" s="226"/>
    </row>
    <row r="306" spans="1:14" hidden="1" x14ac:dyDescent="0.25">
      <c r="A306" s="178">
        <v>8</v>
      </c>
      <c r="B306" s="178" t="s">
        <v>732</v>
      </c>
      <c r="C306" s="212" t="s">
        <v>737</v>
      </c>
      <c r="D306" s="220" t="s">
        <v>738</v>
      </c>
      <c r="E306" s="221"/>
      <c r="F306" s="221"/>
      <c r="G306" s="222">
        <v>0</v>
      </c>
      <c r="H306" s="38">
        <f t="shared" si="5"/>
        <v>0</v>
      </c>
      <c r="I306" s="30" t="s">
        <v>850</v>
      </c>
      <c r="J306" s="207"/>
      <c r="K306" s="223"/>
      <c r="L306" s="224"/>
      <c r="M306" s="237"/>
      <c r="N306" s="226"/>
    </row>
    <row r="307" spans="1:14" hidden="1" x14ac:dyDescent="0.25">
      <c r="A307" s="178">
        <v>8</v>
      </c>
      <c r="B307" s="178" t="s">
        <v>732</v>
      </c>
      <c r="C307" s="212" t="s">
        <v>739</v>
      </c>
      <c r="D307" s="220" t="s">
        <v>740</v>
      </c>
      <c r="E307" s="221"/>
      <c r="F307" s="221"/>
      <c r="G307" s="222">
        <v>0</v>
      </c>
      <c r="H307" s="38">
        <f t="shared" si="5"/>
        <v>0</v>
      </c>
      <c r="I307" s="30" t="s">
        <v>850</v>
      </c>
      <c r="J307" s="207"/>
      <c r="K307" s="223"/>
      <c r="L307" s="224"/>
      <c r="M307" s="237"/>
      <c r="N307" s="226"/>
    </row>
    <row r="308" spans="1:14" hidden="1" x14ac:dyDescent="0.25">
      <c r="A308" s="178">
        <v>8</v>
      </c>
      <c r="B308" s="178" t="s">
        <v>732</v>
      </c>
      <c r="C308" s="212" t="s">
        <v>741</v>
      </c>
      <c r="D308" s="220" t="s">
        <v>742</v>
      </c>
      <c r="E308" s="221"/>
      <c r="F308" s="221"/>
      <c r="G308" s="222">
        <v>0</v>
      </c>
      <c r="H308" s="38">
        <f t="shared" si="5"/>
        <v>0</v>
      </c>
      <c r="I308" s="30" t="s">
        <v>850</v>
      </c>
      <c r="J308" s="207"/>
      <c r="K308" s="223"/>
      <c r="L308" s="224"/>
      <c r="M308" s="237"/>
      <c r="N308" s="226"/>
    </row>
    <row r="309" spans="1:14" hidden="1" x14ac:dyDescent="0.25">
      <c r="A309" s="178">
        <v>8</v>
      </c>
      <c r="B309" s="178" t="s">
        <v>732</v>
      </c>
      <c r="C309" s="212" t="s">
        <v>743</v>
      </c>
      <c r="D309" s="220" t="s">
        <v>744</v>
      </c>
      <c r="E309" s="221"/>
      <c r="F309" s="221"/>
      <c r="G309" s="222">
        <v>0</v>
      </c>
      <c r="H309" s="38">
        <f t="shared" si="5"/>
        <v>0</v>
      </c>
      <c r="I309" s="30" t="s">
        <v>850</v>
      </c>
      <c r="J309" s="207"/>
      <c r="K309" s="223"/>
      <c r="L309" s="224"/>
      <c r="M309" s="237"/>
      <c r="N309" s="226"/>
    </row>
    <row r="310" spans="1:14" hidden="1" x14ac:dyDescent="0.25">
      <c r="A310" s="178">
        <v>8</v>
      </c>
      <c r="B310" s="178" t="s">
        <v>732</v>
      </c>
      <c r="C310" s="212" t="s">
        <v>745</v>
      </c>
      <c r="D310" s="220" t="s">
        <v>746</v>
      </c>
      <c r="E310" s="221"/>
      <c r="F310" s="221"/>
      <c r="G310" s="222">
        <v>0</v>
      </c>
      <c r="H310" s="38">
        <f t="shared" si="5"/>
        <v>0</v>
      </c>
      <c r="I310" s="30" t="s">
        <v>850</v>
      </c>
      <c r="J310" s="207"/>
      <c r="K310" s="223"/>
      <c r="L310" s="224"/>
      <c r="M310" s="237"/>
      <c r="N310" s="226"/>
    </row>
    <row r="311" spans="1:14" hidden="1" x14ac:dyDescent="0.25">
      <c r="A311" s="178">
        <v>8</v>
      </c>
      <c r="B311" s="178" t="s">
        <v>732</v>
      </c>
      <c r="C311" s="212" t="s">
        <v>747</v>
      </c>
      <c r="D311" s="220" t="s">
        <v>748</v>
      </c>
      <c r="E311" s="221"/>
      <c r="F311" s="221"/>
      <c r="G311" s="222">
        <v>0</v>
      </c>
      <c r="H311" s="38">
        <f t="shared" si="5"/>
        <v>0</v>
      </c>
      <c r="I311" s="30" t="s">
        <v>850</v>
      </c>
      <c r="J311" s="207"/>
      <c r="K311" s="223"/>
      <c r="L311" s="224"/>
      <c r="M311" s="237"/>
      <c r="N311" s="226"/>
    </row>
    <row r="312" spans="1:14" hidden="1" x14ac:dyDescent="0.25">
      <c r="A312" s="178">
        <v>9</v>
      </c>
      <c r="B312" s="178" t="s">
        <v>749</v>
      </c>
      <c r="C312" s="212" t="s">
        <v>750</v>
      </c>
      <c r="D312" s="220" t="s">
        <v>751</v>
      </c>
      <c r="E312" s="221"/>
      <c r="F312" s="221"/>
      <c r="G312" s="222">
        <v>0</v>
      </c>
      <c r="H312" s="38">
        <f t="shared" si="5"/>
        <v>0</v>
      </c>
      <c r="I312" s="30" t="s">
        <v>850</v>
      </c>
      <c r="J312" s="207"/>
      <c r="K312" s="223"/>
      <c r="L312" s="224"/>
      <c r="M312" s="237"/>
      <c r="N312" s="226"/>
    </row>
    <row r="313" spans="1:14" hidden="1" x14ac:dyDescent="0.25">
      <c r="A313" s="178">
        <v>9</v>
      </c>
      <c r="B313" s="178" t="s">
        <v>752</v>
      </c>
      <c r="C313" s="212" t="s">
        <v>753</v>
      </c>
      <c r="D313" s="220" t="s">
        <v>754</v>
      </c>
      <c r="E313" s="221"/>
      <c r="F313" s="221"/>
      <c r="G313" s="222">
        <v>0</v>
      </c>
      <c r="H313" s="38">
        <f t="shared" si="5"/>
        <v>0</v>
      </c>
      <c r="I313" s="30" t="s">
        <v>850</v>
      </c>
      <c r="J313" s="207"/>
      <c r="K313" s="223"/>
      <c r="L313" s="224"/>
      <c r="M313" s="237"/>
      <c r="N313" s="226"/>
    </row>
    <row r="314" spans="1:14" hidden="1" x14ac:dyDescent="0.25">
      <c r="A314" s="178">
        <v>9</v>
      </c>
      <c r="B314" s="178" t="s">
        <v>752</v>
      </c>
      <c r="C314" s="262" t="s">
        <v>755</v>
      </c>
      <c r="D314" s="263" t="s">
        <v>756</v>
      </c>
      <c r="E314" s="264"/>
      <c r="F314" s="264"/>
      <c r="G314" s="265">
        <v>0</v>
      </c>
      <c r="H314" s="79">
        <f t="shared" si="5"/>
        <v>0</v>
      </c>
      <c r="I314" s="30">
        <v>0</v>
      </c>
      <c r="J314" s="266"/>
      <c r="K314" s="267"/>
      <c r="L314" s="268"/>
      <c r="M314" s="269"/>
      <c r="N314" s="226"/>
    </row>
    <row r="315" spans="1:14" s="280" customFormat="1" ht="18" customHeight="1" thickBot="1" x14ac:dyDescent="0.3">
      <c r="A315" s="270"/>
      <c r="B315" s="270"/>
      <c r="C315" s="819" t="s">
        <v>15</v>
      </c>
      <c r="D315" s="820"/>
      <c r="E315" s="272">
        <f t="shared" ref="E315" si="6">+SUM(E6:E314)</f>
        <v>24600000</v>
      </c>
      <c r="F315" s="271">
        <f t="shared" ref="F315:G315" si="7">+SUM(F6:F314)</f>
        <v>0</v>
      </c>
      <c r="G315" s="273">
        <f t="shared" si="7"/>
        <v>3499977590</v>
      </c>
      <c r="H315" s="274">
        <f>+SUM(H6:H314)</f>
        <v>3524577590</v>
      </c>
      <c r="I315" s="275"/>
      <c r="J315" s="276"/>
      <c r="K315" s="271"/>
      <c r="L315" s="277"/>
      <c r="M315" s="278"/>
      <c r="N315" s="279"/>
    </row>
    <row r="316" spans="1:14" x14ac:dyDescent="0.25">
      <c r="E316" s="91"/>
      <c r="F316" s="282"/>
      <c r="H316" s="92"/>
      <c r="K316" s="286"/>
      <c r="L316" s="287"/>
    </row>
    <row r="317" spans="1:14" ht="16.2" thickBot="1" x14ac:dyDescent="0.3">
      <c r="D317" s="288"/>
      <c r="E317" s="91"/>
      <c r="F317" s="282"/>
      <c r="H317" s="92"/>
      <c r="K317" s="286"/>
      <c r="L317" s="287"/>
    </row>
    <row r="318" spans="1:14" ht="28.2" thickBot="1" x14ac:dyDescent="0.3">
      <c r="D318" s="289" t="s">
        <v>757</v>
      </c>
      <c r="E318" s="17" t="s">
        <v>758</v>
      </c>
      <c r="F318" s="290" t="s">
        <v>759</v>
      </c>
      <c r="G318" s="291" t="s">
        <v>12</v>
      </c>
      <c r="H318" s="97" t="str">
        <f>+F5</f>
        <v>LEY DE SALVAMENTO</v>
      </c>
      <c r="I318" s="21" t="s">
        <v>14</v>
      </c>
      <c r="J318" s="292" t="s">
        <v>15</v>
      </c>
      <c r="L318" s="293"/>
    </row>
    <row r="319" spans="1:14" x14ac:dyDescent="0.25">
      <c r="D319" s="294" t="s">
        <v>761</v>
      </c>
      <c r="E319" s="100" t="s">
        <v>762</v>
      </c>
      <c r="F319" s="295" t="s">
        <v>763</v>
      </c>
      <c r="G319" s="296">
        <f>SUM(E6:E20)</f>
        <v>0</v>
      </c>
      <c r="H319" s="101">
        <f>SUM(F6:F20)</f>
        <v>0</v>
      </c>
      <c r="I319" s="171">
        <f>SUM(G6:G20)</f>
        <v>2403531618</v>
      </c>
      <c r="J319" s="297">
        <f t="shared" ref="J319:J327" si="8">+SUM(G319:I319)</f>
        <v>2403531618</v>
      </c>
      <c r="L319" s="298"/>
    </row>
    <row r="320" spans="1:14" x14ac:dyDescent="0.25">
      <c r="D320" s="299" t="s">
        <v>764</v>
      </c>
      <c r="E320" s="106" t="s">
        <v>762</v>
      </c>
      <c r="F320" s="300" t="s">
        <v>763</v>
      </c>
      <c r="G320" s="301">
        <f>SUM(E21:E73)</f>
        <v>18650000</v>
      </c>
      <c r="H320" s="107">
        <f t="shared" ref="H320:I320" si="9">SUM(F21:F73)</f>
        <v>0</v>
      </c>
      <c r="I320" s="174">
        <f t="shared" si="9"/>
        <v>903478340</v>
      </c>
      <c r="J320" s="302">
        <f t="shared" si="8"/>
        <v>922128340</v>
      </c>
      <c r="L320" s="298"/>
    </row>
    <row r="321" spans="1:14" x14ac:dyDescent="0.25">
      <c r="D321" s="299" t="s">
        <v>765</v>
      </c>
      <c r="E321" s="106" t="s">
        <v>762</v>
      </c>
      <c r="F321" s="300" t="s">
        <v>763</v>
      </c>
      <c r="G321" s="301">
        <f>SUM(E74:E103)</f>
        <v>5950000</v>
      </c>
      <c r="H321" s="107">
        <f t="shared" ref="H321:I321" si="10">SUM(F74:F103)</f>
        <v>0</v>
      </c>
      <c r="I321" s="174">
        <f t="shared" si="10"/>
        <v>95381290</v>
      </c>
      <c r="J321" s="302">
        <f t="shared" si="8"/>
        <v>101331290</v>
      </c>
      <c r="L321" s="298"/>
    </row>
    <row r="322" spans="1:14" x14ac:dyDescent="0.25">
      <c r="D322" s="299" t="s">
        <v>766</v>
      </c>
      <c r="E322" s="106" t="s">
        <v>762</v>
      </c>
      <c r="F322" s="300" t="s">
        <v>763</v>
      </c>
      <c r="G322" s="301">
        <f>SUM(E104:E122)</f>
        <v>0</v>
      </c>
      <c r="H322" s="107">
        <f t="shared" ref="H322:I322" si="11">SUM(F104:F122)</f>
        <v>0</v>
      </c>
      <c r="I322" s="174">
        <f t="shared" si="11"/>
        <v>0</v>
      </c>
      <c r="J322" s="302">
        <f t="shared" si="8"/>
        <v>0</v>
      </c>
      <c r="L322" s="298"/>
    </row>
    <row r="323" spans="1:14" x14ac:dyDescent="0.25">
      <c r="D323" s="299" t="s">
        <v>767</v>
      </c>
      <c r="E323" s="106" t="s">
        <v>762</v>
      </c>
      <c r="F323" s="300" t="s">
        <v>763</v>
      </c>
      <c r="G323" s="301">
        <f>SUM(E123:E140)</f>
        <v>0</v>
      </c>
      <c r="H323" s="107">
        <f t="shared" ref="H323:I323" si="12">SUM(F123:F140)</f>
        <v>0</v>
      </c>
      <c r="I323" s="174">
        <f t="shared" si="12"/>
        <v>0</v>
      </c>
      <c r="J323" s="302">
        <f t="shared" si="8"/>
        <v>0</v>
      </c>
      <c r="L323" s="298"/>
    </row>
    <row r="324" spans="1:14" x14ac:dyDescent="0.25">
      <c r="D324" s="299" t="s">
        <v>768</v>
      </c>
      <c r="E324" s="106" t="s">
        <v>769</v>
      </c>
      <c r="F324" s="300" t="s">
        <v>770</v>
      </c>
      <c r="G324" s="301">
        <f>SUM(E141:E163)</f>
        <v>0</v>
      </c>
      <c r="H324" s="107">
        <f t="shared" ref="H324:I324" si="13">SUM(F141:F163)</f>
        <v>0</v>
      </c>
      <c r="I324" s="174">
        <f t="shared" si="13"/>
        <v>36000000</v>
      </c>
      <c r="J324" s="302">
        <f t="shared" si="8"/>
        <v>36000000</v>
      </c>
      <c r="L324" s="298"/>
    </row>
    <row r="325" spans="1:14" x14ac:dyDescent="0.25">
      <c r="D325" s="299" t="s">
        <v>771</v>
      </c>
      <c r="E325" s="106" t="s">
        <v>762</v>
      </c>
      <c r="F325" s="300" t="s">
        <v>763</v>
      </c>
      <c r="G325" s="301">
        <f>SUM(E164:E293)</f>
        <v>0</v>
      </c>
      <c r="H325" s="107">
        <f t="shared" ref="H325:I325" si="14">SUM(F164:F293)</f>
        <v>0</v>
      </c>
      <c r="I325" s="174">
        <f t="shared" si="14"/>
        <v>61586342</v>
      </c>
      <c r="J325" s="302">
        <f t="shared" si="8"/>
        <v>61586342</v>
      </c>
      <c r="L325" s="298"/>
    </row>
    <row r="326" spans="1:14" ht="16.2" thickBot="1" x14ac:dyDescent="0.3">
      <c r="D326" s="303" t="s">
        <v>772</v>
      </c>
      <c r="E326" s="110" t="s">
        <v>769</v>
      </c>
      <c r="F326" s="304" t="s">
        <v>770</v>
      </c>
      <c r="G326" s="305">
        <f>SUM(E294:E299)</f>
        <v>0</v>
      </c>
      <c r="H326" s="111">
        <f t="shared" ref="H326:I326" si="15">SUM(F294:F299)</f>
        <v>0</v>
      </c>
      <c r="I326" s="177">
        <f t="shared" si="15"/>
        <v>0</v>
      </c>
      <c r="J326" s="306">
        <f t="shared" si="8"/>
        <v>0</v>
      </c>
      <c r="L326" s="298"/>
    </row>
    <row r="327" spans="1:14" s="280" customFormat="1" ht="19.95" customHeight="1" thickBot="1" x14ac:dyDescent="0.3">
      <c r="A327" s="270"/>
      <c r="B327" s="270"/>
      <c r="C327" s="307"/>
      <c r="D327" s="821" t="s">
        <v>773</v>
      </c>
      <c r="E327" s="822"/>
      <c r="F327" s="823"/>
      <c r="G327" s="308">
        <f>SUM(G319:G326)</f>
        <v>24600000</v>
      </c>
      <c r="H327" s="83">
        <f t="shared" ref="H327:I327" si="16">SUM(H319:H326)</f>
        <v>0</v>
      </c>
      <c r="I327" s="84">
        <f t="shared" si="16"/>
        <v>3499977590</v>
      </c>
      <c r="J327" s="85">
        <f t="shared" si="8"/>
        <v>3524577590</v>
      </c>
      <c r="L327" s="309"/>
      <c r="N327" s="310"/>
    </row>
    <row r="328" spans="1:14" x14ac:dyDescent="0.25">
      <c r="H328" s="92"/>
      <c r="K328" s="286"/>
      <c r="L328" s="287"/>
    </row>
    <row r="329" spans="1:14" x14ac:dyDescent="0.25">
      <c r="E329" s="91"/>
      <c r="H329" s="92"/>
      <c r="K329" s="286"/>
      <c r="L329" s="287"/>
    </row>
    <row r="330" spans="1:14" s="314" customFormat="1" x14ac:dyDescent="0.25">
      <c r="A330" s="312"/>
      <c r="B330" s="312"/>
      <c r="C330" s="313"/>
      <c r="E330" s="120"/>
      <c r="F330" s="314" t="s">
        <v>774</v>
      </c>
      <c r="G330" s="315">
        <f>+E315-G327</f>
        <v>0</v>
      </c>
      <c r="H330" s="120">
        <f t="shared" ref="H330:I330" si="17">+F315-H327</f>
        <v>0</v>
      </c>
      <c r="I330" s="316">
        <f t="shared" si="17"/>
        <v>0</v>
      </c>
      <c r="J330" s="317"/>
      <c r="K330" s="318">
        <f>+H315-J327</f>
        <v>0</v>
      </c>
      <c r="L330" s="319"/>
      <c r="N330" s="320"/>
    </row>
    <row r="331" spans="1:14" x14ac:dyDescent="0.25">
      <c r="E331" s="91"/>
      <c r="H331" s="92"/>
      <c r="K331" s="286"/>
      <c r="L331" s="287"/>
    </row>
    <row r="332" spans="1:14" x14ac:dyDescent="0.25">
      <c r="E332" s="91"/>
      <c r="H332" s="92"/>
      <c r="K332" s="286"/>
      <c r="L332" s="287"/>
    </row>
    <row r="333" spans="1:14" x14ac:dyDescent="0.25">
      <c r="E333" s="91"/>
      <c r="H333" s="92"/>
      <c r="K333" s="286"/>
      <c r="L333" s="287"/>
    </row>
    <row r="334" spans="1:14" x14ac:dyDescent="0.25">
      <c r="E334" s="91"/>
      <c r="H334" s="92"/>
      <c r="K334" s="286"/>
      <c r="L334" s="287"/>
    </row>
    <row r="335" spans="1:14" x14ac:dyDescent="0.25">
      <c r="E335" s="91"/>
      <c r="H335" s="92"/>
      <c r="K335" s="286"/>
      <c r="L335" s="287"/>
    </row>
    <row r="336" spans="1:14" x14ac:dyDescent="0.25">
      <c r="E336" s="91"/>
      <c r="H336" s="92"/>
      <c r="K336" s="286"/>
      <c r="L336" s="287"/>
    </row>
    <row r="337" spans="5:12" x14ac:dyDescent="0.25">
      <c r="E337" s="91"/>
      <c r="H337" s="92"/>
      <c r="K337" s="286"/>
      <c r="L337" s="287"/>
    </row>
    <row r="338" spans="5:12" x14ac:dyDescent="0.25">
      <c r="E338" s="91"/>
      <c r="H338" s="92"/>
      <c r="K338" s="286"/>
      <c r="L338" s="287"/>
    </row>
    <row r="339" spans="5:12" x14ac:dyDescent="0.25">
      <c r="E339" s="91"/>
      <c r="H339" s="92"/>
      <c r="K339" s="286"/>
      <c r="L339" s="287"/>
    </row>
    <row r="340" spans="5:12" x14ac:dyDescent="0.25">
      <c r="E340" s="91"/>
      <c r="H340" s="92"/>
      <c r="K340" s="286"/>
      <c r="L340" s="287"/>
    </row>
    <row r="341" spans="5:12" x14ac:dyDescent="0.25">
      <c r="E341" s="91"/>
      <c r="H341" s="92"/>
      <c r="K341" s="286"/>
      <c r="L341" s="287"/>
    </row>
    <row r="342" spans="5:12" x14ac:dyDescent="0.25">
      <c r="E342" s="91"/>
      <c r="H342" s="92"/>
      <c r="K342" s="286"/>
      <c r="L342" s="287"/>
    </row>
    <row r="343" spans="5:12" x14ac:dyDescent="0.25">
      <c r="E343" s="91"/>
      <c r="H343" s="92"/>
      <c r="K343" s="286"/>
      <c r="L343" s="287"/>
    </row>
    <row r="344" spans="5:12" x14ac:dyDescent="0.25">
      <c r="E344" s="91"/>
      <c r="H344" s="92"/>
      <c r="K344" s="286"/>
      <c r="L344" s="287"/>
    </row>
    <row r="345" spans="5:12" x14ac:dyDescent="0.25">
      <c r="E345" s="91"/>
      <c r="H345" s="92"/>
      <c r="K345" s="286"/>
      <c r="L345" s="287"/>
    </row>
    <row r="346" spans="5:12" x14ac:dyDescent="0.25">
      <c r="E346" s="91"/>
      <c r="H346" s="92"/>
      <c r="K346" s="286"/>
      <c r="L346" s="287"/>
    </row>
    <row r="347" spans="5:12" x14ac:dyDescent="0.25">
      <c r="E347" s="91"/>
      <c r="H347" s="92"/>
      <c r="K347" s="286"/>
      <c r="L347" s="287"/>
    </row>
    <row r="348" spans="5:12" x14ac:dyDescent="0.25">
      <c r="E348" s="91"/>
      <c r="H348" s="92"/>
      <c r="K348" s="286"/>
      <c r="L348" s="287"/>
    </row>
    <row r="349" spans="5:12" x14ac:dyDescent="0.25">
      <c r="E349" s="91"/>
      <c r="H349" s="92"/>
      <c r="K349" s="286"/>
      <c r="L349" s="287"/>
    </row>
    <row r="350" spans="5:12" x14ac:dyDescent="0.25">
      <c r="E350" s="91"/>
      <c r="H350" s="92"/>
      <c r="K350" s="286"/>
      <c r="L350" s="287"/>
    </row>
    <row r="351" spans="5:12" x14ac:dyDescent="0.25">
      <c r="E351" s="91"/>
      <c r="H351" s="92"/>
      <c r="K351" s="286"/>
      <c r="L351" s="287"/>
    </row>
    <row r="352" spans="5:12" x14ac:dyDescent="0.25">
      <c r="E352" s="91"/>
      <c r="H352" s="92"/>
      <c r="K352" s="286"/>
      <c r="L352" s="287"/>
    </row>
    <row r="353" spans="5:12" x14ac:dyDescent="0.25">
      <c r="E353" s="91"/>
      <c r="H353" s="92"/>
      <c r="K353" s="286"/>
      <c r="L353" s="287"/>
    </row>
    <row r="354" spans="5:12" x14ac:dyDescent="0.25">
      <c r="E354" s="91"/>
      <c r="H354" s="92"/>
      <c r="K354" s="286"/>
      <c r="L354" s="287"/>
    </row>
    <row r="355" spans="5:12" x14ac:dyDescent="0.25">
      <c r="E355" s="91"/>
      <c r="H355" s="92"/>
      <c r="K355" s="286"/>
      <c r="L355" s="287"/>
    </row>
    <row r="356" spans="5:12" x14ac:dyDescent="0.25">
      <c r="E356" s="91"/>
      <c r="H356" s="92"/>
      <c r="K356" s="286"/>
      <c r="L356" s="287"/>
    </row>
    <row r="357" spans="5:12" x14ac:dyDescent="0.25">
      <c r="E357" s="91"/>
      <c r="H357" s="92"/>
      <c r="K357" s="286"/>
      <c r="L357" s="287"/>
    </row>
    <row r="358" spans="5:12" x14ac:dyDescent="0.25">
      <c r="E358" s="91"/>
      <c r="H358" s="92"/>
      <c r="K358" s="286"/>
      <c r="L358" s="287"/>
    </row>
    <row r="359" spans="5:12" x14ac:dyDescent="0.25">
      <c r="E359" s="91"/>
      <c r="H359" s="92"/>
      <c r="K359" s="286"/>
      <c r="L359" s="287"/>
    </row>
    <row r="360" spans="5:12" x14ac:dyDescent="0.25">
      <c r="E360" s="91"/>
      <c r="H360" s="92"/>
      <c r="K360" s="286"/>
      <c r="L360" s="287"/>
    </row>
    <row r="361" spans="5:12" x14ac:dyDescent="0.25">
      <c r="E361" s="91"/>
      <c r="H361" s="92"/>
      <c r="K361" s="286"/>
      <c r="L361" s="287"/>
    </row>
    <row r="362" spans="5:12" x14ac:dyDescent="0.25">
      <c r="E362" s="91"/>
      <c r="H362" s="92"/>
      <c r="K362" s="286"/>
      <c r="L362" s="287"/>
    </row>
    <row r="363" spans="5:12" x14ac:dyDescent="0.25">
      <c r="E363" s="91"/>
      <c r="H363" s="92"/>
    </row>
    <row r="364" spans="5:12" x14ac:dyDescent="0.25">
      <c r="E364" s="91"/>
      <c r="H364" s="92"/>
    </row>
    <row r="365" spans="5:12" x14ac:dyDescent="0.25">
      <c r="E365" s="91"/>
      <c r="H365" s="92"/>
    </row>
    <row r="366" spans="5:12" x14ac:dyDescent="0.25">
      <c r="E366" s="91"/>
      <c r="H366" s="92"/>
    </row>
    <row r="367" spans="5:12" x14ac:dyDescent="0.25">
      <c r="E367" s="91"/>
      <c r="H367" s="92"/>
    </row>
    <row r="368" spans="5:12" x14ac:dyDescent="0.25">
      <c r="E368" s="91"/>
      <c r="H368" s="92"/>
    </row>
    <row r="369" spans="5:8" x14ac:dyDescent="0.25">
      <c r="E369" s="91"/>
      <c r="H369" s="92"/>
    </row>
    <row r="370" spans="5:8" x14ac:dyDescent="0.25">
      <c r="E370" s="91"/>
      <c r="H370" s="92"/>
    </row>
    <row r="371" spans="5:8" x14ac:dyDescent="0.25">
      <c r="E371" s="91"/>
      <c r="H371" s="92"/>
    </row>
    <row r="372" spans="5:8" x14ac:dyDescent="0.25">
      <c r="E372" s="91"/>
      <c r="H372" s="92"/>
    </row>
  </sheetData>
  <mergeCells count="8">
    <mergeCell ref="C315:D315"/>
    <mergeCell ref="D327:F327"/>
    <mergeCell ref="D2:E2"/>
    <mergeCell ref="D3:E3"/>
    <mergeCell ref="K3:N3"/>
    <mergeCell ref="C4:I4"/>
    <mergeCell ref="K4:L4"/>
    <mergeCell ref="M4:N4"/>
  </mergeCells>
  <pageMargins left="0.7" right="0.7" top="0.75" bottom="0.75" header="0.3" footer="0.3"/>
  <pageSetup paperSize="9" scale="21" orientation="portrait" r:id="rId1"/>
  <rowBreaks count="2" manualBreakCount="2">
    <brk id="61" max="12" man="1"/>
    <brk id="315" max="16383" man="1"/>
  </rowBreaks>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A2BFD-F7E5-451A-BD30-C173639D3C65}">
  <sheetPr filterMode="1">
    <tabColor theme="8" tint="-0.249977111117893"/>
  </sheetPr>
  <dimension ref="A2:CG375"/>
  <sheetViews>
    <sheetView showGridLines="0" topLeftCell="C1" zoomScaleNormal="100" zoomScaleSheetLayoutView="90" workbookViewId="0">
      <pane xSplit="2" ySplit="5" topLeftCell="H320" activePane="bottomRight" state="frozen"/>
      <selection pane="topRight" activeCell="E1" sqref="E1"/>
      <selection pane="bottomLeft" activeCell="C6" sqref="C6"/>
      <selection pane="bottomRight" activeCell="O327" sqref="O327"/>
    </sheetView>
  </sheetViews>
  <sheetFormatPr baseColWidth="10" defaultColWidth="11.44140625" defaultRowHeight="13.2" outlineLevelRow="1" x14ac:dyDescent="0.25"/>
  <cols>
    <col min="1" max="1" width="10.88671875" style="1" hidden="1" customWidth="1"/>
    <col min="2" max="2" width="9.44140625" style="2" hidden="1" customWidth="1"/>
    <col min="3" max="3" width="17" style="90" customWidth="1"/>
    <col min="4" max="4" width="35" style="123" customWidth="1"/>
    <col min="5" max="5" width="21.6640625" style="116" customWidth="1"/>
    <col min="6" max="6" width="22.88671875" style="123" customWidth="1"/>
    <col min="7" max="7" width="23.33203125" style="116" customWidth="1"/>
    <col min="8" max="8" width="23.6640625" style="125" customWidth="1"/>
    <col min="9" max="9" width="45.33203125" style="126" customWidth="1"/>
    <col min="10" max="10" width="30.33203125" style="7" customWidth="1"/>
    <col min="11" max="11" width="28.33203125" style="7" hidden="1" customWidth="1"/>
    <col min="12" max="12" width="35.33203125" style="123" hidden="1" customWidth="1"/>
    <col min="13" max="13" width="30.33203125" style="8" hidden="1" customWidth="1"/>
    <col min="14" max="14" width="22.88671875" style="8" customWidth="1"/>
    <col min="15" max="85" width="11.44140625" style="8"/>
    <col min="86" max="239" width="11.44140625" style="123"/>
    <col min="240" max="240" width="12.33203125" style="123" customWidth="1"/>
    <col min="241" max="241" width="43.5546875" style="123" customWidth="1"/>
    <col min="242" max="243" width="16.6640625" style="123" customWidth="1"/>
    <col min="244" max="244" width="17.5546875" style="123" customWidth="1"/>
    <col min="245" max="245" width="15.6640625" style="123" customWidth="1"/>
    <col min="246" max="246" width="17.5546875" style="123" customWidth="1"/>
    <col min="247" max="247" width="25.5546875" style="123" customWidth="1"/>
    <col min="248" max="248" width="16.88671875" style="123" customWidth="1"/>
    <col min="249" max="249" width="14.109375" style="123" customWidth="1"/>
    <col min="250" max="250" width="16.33203125" style="123" customWidth="1"/>
    <col min="251" max="251" width="15.5546875" style="123" customWidth="1"/>
    <col min="252" max="495" width="11.44140625" style="123"/>
    <col min="496" max="496" width="12.33203125" style="123" customWidth="1"/>
    <col min="497" max="497" width="43.5546875" style="123" customWidth="1"/>
    <col min="498" max="499" width="16.6640625" style="123" customWidth="1"/>
    <col min="500" max="500" width="17.5546875" style="123" customWidth="1"/>
    <col min="501" max="501" width="15.6640625" style="123" customWidth="1"/>
    <col min="502" max="502" width="17.5546875" style="123" customWidth="1"/>
    <col min="503" max="503" width="25.5546875" style="123" customWidth="1"/>
    <col min="504" max="504" width="16.88671875" style="123" customWidth="1"/>
    <col min="505" max="505" width="14.109375" style="123" customWidth="1"/>
    <col min="506" max="506" width="16.33203125" style="123" customWidth="1"/>
    <col min="507" max="507" width="15.5546875" style="123" customWidth="1"/>
    <col min="508" max="751" width="11.44140625" style="123"/>
    <col min="752" max="752" width="12.33203125" style="123" customWidth="1"/>
    <col min="753" max="753" width="43.5546875" style="123" customWidth="1"/>
    <col min="754" max="755" width="16.6640625" style="123" customWidth="1"/>
    <col min="756" max="756" width="17.5546875" style="123" customWidth="1"/>
    <col min="757" max="757" width="15.6640625" style="123" customWidth="1"/>
    <col min="758" max="758" width="17.5546875" style="123" customWidth="1"/>
    <col min="759" max="759" width="25.5546875" style="123" customWidth="1"/>
    <col min="760" max="760" width="16.88671875" style="123" customWidth="1"/>
    <col min="761" max="761" width="14.109375" style="123" customWidth="1"/>
    <col min="762" max="762" width="16.33203125" style="123" customWidth="1"/>
    <col min="763" max="763" width="15.5546875" style="123" customWidth="1"/>
    <col min="764" max="1007" width="11.44140625" style="123"/>
    <col min="1008" max="1008" width="12.33203125" style="123" customWidth="1"/>
    <col min="1009" max="1009" width="43.5546875" style="123" customWidth="1"/>
    <col min="1010" max="1011" width="16.6640625" style="123" customWidth="1"/>
    <col min="1012" max="1012" width="17.5546875" style="123" customWidth="1"/>
    <col min="1013" max="1013" width="15.6640625" style="123" customWidth="1"/>
    <col min="1014" max="1014" width="17.5546875" style="123" customWidth="1"/>
    <col min="1015" max="1015" width="25.5546875" style="123" customWidth="1"/>
    <col min="1016" max="1016" width="16.88671875" style="123" customWidth="1"/>
    <col min="1017" max="1017" width="14.109375" style="123" customWidth="1"/>
    <col min="1018" max="1018" width="16.33203125" style="123" customWidth="1"/>
    <col min="1019" max="1019" width="15.5546875" style="123" customWidth="1"/>
    <col min="1020" max="1263" width="11.44140625" style="123"/>
    <col min="1264" max="1264" width="12.33203125" style="123" customWidth="1"/>
    <col min="1265" max="1265" width="43.5546875" style="123" customWidth="1"/>
    <col min="1266" max="1267" width="16.6640625" style="123" customWidth="1"/>
    <col min="1268" max="1268" width="17.5546875" style="123" customWidth="1"/>
    <col min="1269" max="1269" width="15.6640625" style="123" customWidth="1"/>
    <col min="1270" max="1270" width="17.5546875" style="123" customWidth="1"/>
    <col min="1271" max="1271" width="25.5546875" style="123" customWidth="1"/>
    <col min="1272" max="1272" width="16.88671875" style="123" customWidth="1"/>
    <col min="1273" max="1273" width="14.109375" style="123" customWidth="1"/>
    <col min="1274" max="1274" width="16.33203125" style="123" customWidth="1"/>
    <col min="1275" max="1275" width="15.5546875" style="123" customWidth="1"/>
    <col min="1276" max="1519" width="11.44140625" style="123"/>
    <col min="1520" max="1520" width="12.33203125" style="123" customWidth="1"/>
    <col min="1521" max="1521" width="43.5546875" style="123" customWidth="1"/>
    <col min="1522" max="1523" width="16.6640625" style="123" customWidth="1"/>
    <col min="1524" max="1524" width="17.5546875" style="123" customWidth="1"/>
    <col min="1525" max="1525" width="15.6640625" style="123" customWidth="1"/>
    <col min="1526" max="1526" width="17.5546875" style="123" customWidth="1"/>
    <col min="1527" max="1527" width="25.5546875" style="123" customWidth="1"/>
    <col min="1528" max="1528" width="16.88671875" style="123" customWidth="1"/>
    <col min="1529" max="1529" width="14.109375" style="123" customWidth="1"/>
    <col min="1530" max="1530" width="16.33203125" style="123" customWidth="1"/>
    <col min="1531" max="1531" width="15.5546875" style="123" customWidth="1"/>
    <col min="1532" max="1775" width="11.44140625" style="123"/>
    <col min="1776" max="1776" width="12.33203125" style="123" customWidth="1"/>
    <col min="1777" max="1777" width="43.5546875" style="123" customWidth="1"/>
    <col min="1778" max="1779" width="16.6640625" style="123" customWidth="1"/>
    <col min="1780" max="1780" width="17.5546875" style="123" customWidth="1"/>
    <col min="1781" max="1781" width="15.6640625" style="123" customWidth="1"/>
    <col min="1782" max="1782" width="17.5546875" style="123" customWidth="1"/>
    <col min="1783" max="1783" width="25.5546875" style="123" customWidth="1"/>
    <col min="1784" max="1784" width="16.88671875" style="123" customWidth="1"/>
    <col min="1785" max="1785" width="14.109375" style="123" customWidth="1"/>
    <col min="1786" max="1786" width="16.33203125" style="123" customWidth="1"/>
    <col min="1787" max="1787" width="15.5546875" style="123" customWidth="1"/>
    <col min="1788" max="2031" width="11.44140625" style="123"/>
    <col min="2032" max="2032" width="12.33203125" style="123" customWidth="1"/>
    <col min="2033" max="2033" width="43.5546875" style="123" customWidth="1"/>
    <col min="2034" max="2035" width="16.6640625" style="123" customWidth="1"/>
    <col min="2036" max="2036" width="17.5546875" style="123" customWidth="1"/>
    <col min="2037" max="2037" width="15.6640625" style="123" customWidth="1"/>
    <col min="2038" max="2038" width="17.5546875" style="123" customWidth="1"/>
    <col min="2039" max="2039" width="25.5546875" style="123" customWidth="1"/>
    <col min="2040" max="2040" width="16.88671875" style="123" customWidth="1"/>
    <col min="2041" max="2041" width="14.109375" style="123" customWidth="1"/>
    <col min="2042" max="2042" width="16.33203125" style="123" customWidth="1"/>
    <col min="2043" max="2043" width="15.5546875" style="123" customWidth="1"/>
    <col min="2044" max="2287" width="11.44140625" style="123"/>
    <col min="2288" max="2288" width="12.33203125" style="123" customWidth="1"/>
    <col min="2289" max="2289" width="43.5546875" style="123" customWidth="1"/>
    <col min="2290" max="2291" width="16.6640625" style="123" customWidth="1"/>
    <col min="2292" max="2292" width="17.5546875" style="123" customWidth="1"/>
    <col min="2293" max="2293" width="15.6640625" style="123" customWidth="1"/>
    <col min="2294" max="2294" width="17.5546875" style="123" customWidth="1"/>
    <col min="2295" max="2295" width="25.5546875" style="123" customWidth="1"/>
    <col min="2296" max="2296" width="16.88671875" style="123" customWidth="1"/>
    <col min="2297" max="2297" width="14.109375" style="123" customWidth="1"/>
    <col min="2298" max="2298" width="16.33203125" style="123" customWidth="1"/>
    <col min="2299" max="2299" width="15.5546875" style="123" customWidth="1"/>
    <col min="2300" max="2543" width="11.44140625" style="123"/>
    <col min="2544" max="2544" width="12.33203125" style="123" customWidth="1"/>
    <col min="2545" max="2545" width="43.5546875" style="123" customWidth="1"/>
    <col min="2546" max="2547" width="16.6640625" style="123" customWidth="1"/>
    <col min="2548" max="2548" width="17.5546875" style="123" customWidth="1"/>
    <col min="2549" max="2549" width="15.6640625" style="123" customWidth="1"/>
    <col min="2550" max="2550" width="17.5546875" style="123" customWidth="1"/>
    <col min="2551" max="2551" width="25.5546875" style="123" customWidth="1"/>
    <col min="2552" max="2552" width="16.88671875" style="123" customWidth="1"/>
    <col min="2553" max="2553" width="14.109375" style="123" customWidth="1"/>
    <col min="2554" max="2554" width="16.33203125" style="123" customWidth="1"/>
    <col min="2555" max="2555" width="15.5546875" style="123" customWidth="1"/>
    <col min="2556" max="2799" width="11.44140625" style="123"/>
    <col min="2800" max="2800" width="12.33203125" style="123" customWidth="1"/>
    <col min="2801" max="2801" width="43.5546875" style="123" customWidth="1"/>
    <col min="2802" max="2803" width="16.6640625" style="123" customWidth="1"/>
    <col min="2804" max="2804" width="17.5546875" style="123" customWidth="1"/>
    <col min="2805" max="2805" width="15.6640625" style="123" customWidth="1"/>
    <col min="2806" max="2806" width="17.5546875" style="123" customWidth="1"/>
    <col min="2807" max="2807" width="25.5546875" style="123" customWidth="1"/>
    <col min="2808" max="2808" width="16.88671875" style="123" customWidth="1"/>
    <col min="2809" max="2809" width="14.109375" style="123" customWidth="1"/>
    <col min="2810" max="2810" width="16.33203125" style="123" customWidth="1"/>
    <col min="2811" max="2811" width="15.5546875" style="123" customWidth="1"/>
    <col min="2812" max="3055" width="11.44140625" style="123"/>
    <col min="3056" max="3056" width="12.33203125" style="123" customWidth="1"/>
    <col min="3057" max="3057" width="43.5546875" style="123" customWidth="1"/>
    <col min="3058" max="3059" width="16.6640625" style="123" customWidth="1"/>
    <col min="3060" max="3060" width="17.5546875" style="123" customWidth="1"/>
    <col min="3061" max="3061" width="15.6640625" style="123" customWidth="1"/>
    <col min="3062" max="3062" width="17.5546875" style="123" customWidth="1"/>
    <col min="3063" max="3063" width="25.5546875" style="123" customWidth="1"/>
    <col min="3064" max="3064" width="16.88671875" style="123" customWidth="1"/>
    <col min="3065" max="3065" width="14.109375" style="123" customWidth="1"/>
    <col min="3066" max="3066" width="16.33203125" style="123" customWidth="1"/>
    <col min="3067" max="3067" width="15.5546875" style="123" customWidth="1"/>
    <col min="3068" max="3311" width="11.44140625" style="123"/>
    <col min="3312" max="3312" width="12.33203125" style="123" customWidth="1"/>
    <col min="3313" max="3313" width="43.5546875" style="123" customWidth="1"/>
    <col min="3314" max="3315" width="16.6640625" style="123" customWidth="1"/>
    <col min="3316" max="3316" width="17.5546875" style="123" customWidth="1"/>
    <col min="3317" max="3317" width="15.6640625" style="123" customWidth="1"/>
    <col min="3318" max="3318" width="17.5546875" style="123" customWidth="1"/>
    <col min="3319" max="3319" width="25.5546875" style="123" customWidth="1"/>
    <col min="3320" max="3320" width="16.88671875" style="123" customWidth="1"/>
    <col min="3321" max="3321" width="14.109375" style="123" customWidth="1"/>
    <col min="3322" max="3322" width="16.33203125" style="123" customWidth="1"/>
    <col min="3323" max="3323" width="15.5546875" style="123" customWidth="1"/>
    <col min="3324" max="3567" width="11.44140625" style="123"/>
    <col min="3568" max="3568" width="12.33203125" style="123" customWidth="1"/>
    <col min="3569" max="3569" width="43.5546875" style="123" customWidth="1"/>
    <col min="3570" max="3571" width="16.6640625" style="123" customWidth="1"/>
    <col min="3572" max="3572" width="17.5546875" style="123" customWidth="1"/>
    <col min="3573" max="3573" width="15.6640625" style="123" customWidth="1"/>
    <col min="3574" max="3574" width="17.5546875" style="123" customWidth="1"/>
    <col min="3575" max="3575" width="25.5546875" style="123" customWidth="1"/>
    <col min="3576" max="3576" width="16.88671875" style="123" customWidth="1"/>
    <col min="3577" max="3577" width="14.109375" style="123" customWidth="1"/>
    <col min="3578" max="3578" width="16.33203125" style="123" customWidth="1"/>
    <col min="3579" max="3579" width="15.5546875" style="123" customWidth="1"/>
    <col min="3580" max="3823" width="11.44140625" style="123"/>
    <col min="3824" max="3824" width="12.33203125" style="123" customWidth="1"/>
    <col min="3825" max="3825" width="43.5546875" style="123" customWidth="1"/>
    <col min="3826" max="3827" width="16.6640625" style="123" customWidth="1"/>
    <col min="3828" max="3828" width="17.5546875" style="123" customWidth="1"/>
    <col min="3829" max="3829" width="15.6640625" style="123" customWidth="1"/>
    <col min="3830" max="3830" width="17.5546875" style="123" customWidth="1"/>
    <col min="3831" max="3831" width="25.5546875" style="123" customWidth="1"/>
    <col min="3832" max="3832" width="16.88671875" style="123" customWidth="1"/>
    <col min="3833" max="3833" width="14.109375" style="123" customWidth="1"/>
    <col min="3834" max="3834" width="16.33203125" style="123" customWidth="1"/>
    <col min="3835" max="3835" width="15.5546875" style="123" customWidth="1"/>
    <col min="3836" max="4079" width="11.44140625" style="123"/>
    <col min="4080" max="4080" width="12.33203125" style="123" customWidth="1"/>
    <col min="4081" max="4081" width="43.5546875" style="123" customWidth="1"/>
    <col min="4082" max="4083" width="16.6640625" style="123" customWidth="1"/>
    <col min="4084" max="4084" width="17.5546875" style="123" customWidth="1"/>
    <col min="4085" max="4085" width="15.6640625" style="123" customWidth="1"/>
    <col min="4086" max="4086" width="17.5546875" style="123" customWidth="1"/>
    <col min="4087" max="4087" width="25.5546875" style="123" customWidth="1"/>
    <col min="4088" max="4088" width="16.88671875" style="123" customWidth="1"/>
    <col min="4089" max="4089" width="14.109375" style="123" customWidth="1"/>
    <col min="4090" max="4090" width="16.33203125" style="123" customWidth="1"/>
    <col min="4091" max="4091" width="15.5546875" style="123" customWidth="1"/>
    <col min="4092" max="4335" width="11.44140625" style="123"/>
    <col min="4336" max="4336" width="12.33203125" style="123" customWidth="1"/>
    <col min="4337" max="4337" width="43.5546875" style="123" customWidth="1"/>
    <col min="4338" max="4339" width="16.6640625" style="123" customWidth="1"/>
    <col min="4340" max="4340" width="17.5546875" style="123" customWidth="1"/>
    <col min="4341" max="4341" width="15.6640625" style="123" customWidth="1"/>
    <col min="4342" max="4342" width="17.5546875" style="123" customWidth="1"/>
    <col min="4343" max="4343" width="25.5546875" style="123" customWidth="1"/>
    <col min="4344" max="4344" width="16.88671875" style="123" customWidth="1"/>
    <col min="4345" max="4345" width="14.109375" style="123" customWidth="1"/>
    <col min="4346" max="4346" width="16.33203125" style="123" customWidth="1"/>
    <col min="4347" max="4347" width="15.5546875" style="123" customWidth="1"/>
    <col min="4348" max="4591" width="11.44140625" style="123"/>
    <col min="4592" max="4592" width="12.33203125" style="123" customWidth="1"/>
    <col min="4593" max="4593" width="43.5546875" style="123" customWidth="1"/>
    <col min="4594" max="4595" width="16.6640625" style="123" customWidth="1"/>
    <col min="4596" max="4596" width="17.5546875" style="123" customWidth="1"/>
    <col min="4597" max="4597" width="15.6640625" style="123" customWidth="1"/>
    <col min="4598" max="4598" width="17.5546875" style="123" customWidth="1"/>
    <col min="4599" max="4599" width="25.5546875" style="123" customWidth="1"/>
    <col min="4600" max="4600" width="16.88671875" style="123" customWidth="1"/>
    <col min="4601" max="4601" width="14.109375" style="123" customWidth="1"/>
    <col min="4602" max="4602" width="16.33203125" style="123" customWidth="1"/>
    <col min="4603" max="4603" width="15.5546875" style="123" customWidth="1"/>
    <col min="4604" max="4847" width="11.44140625" style="123"/>
    <col min="4848" max="4848" width="12.33203125" style="123" customWidth="1"/>
    <col min="4849" max="4849" width="43.5546875" style="123" customWidth="1"/>
    <col min="4850" max="4851" width="16.6640625" style="123" customWidth="1"/>
    <col min="4852" max="4852" width="17.5546875" style="123" customWidth="1"/>
    <col min="4853" max="4853" width="15.6640625" style="123" customWidth="1"/>
    <col min="4854" max="4854" width="17.5546875" style="123" customWidth="1"/>
    <col min="4855" max="4855" width="25.5546875" style="123" customWidth="1"/>
    <col min="4856" max="4856" width="16.88671875" style="123" customWidth="1"/>
    <col min="4857" max="4857" width="14.109375" style="123" customWidth="1"/>
    <col min="4858" max="4858" width="16.33203125" style="123" customWidth="1"/>
    <col min="4859" max="4859" width="15.5546875" style="123" customWidth="1"/>
    <col min="4860" max="5103" width="11.44140625" style="123"/>
    <col min="5104" max="5104" width="12.33203125" style="123" customWidth="1"/>
    <col min="5105" max="5105" width="43.5546875" style="123" customWidth="1"/>
    <col min="5106" max="5107" width="16.6640625" style="123" customWidth="1"/>
    <col min="5108" max="5108" width="17.5546875" style="123" customWidth="1"/>
    <col min="5109" max="5109" width="15.6640625" style="123" customWidth="1"/>
    <col min="5110" max="5110" width="17.5546875" style="123" customWidth="1"/>
    <col min="5111" max="5111" width="25.5546875" style="123" customWidth="1"/>
    <col min="5112" max="5112" width="16.88671875" style="123" customWidth="1"/>
    <col min="5113" max="5113" width="14.109375" style="123" customWidth="1"/>
    <col min="5114" max="5114" width="16.33203125" style="123" customWidth="1"/>
    <col min="5115" max="5115" width="15.5546875" style="123" customWidth="1"/>
    <col min="5116" max="5359" width="11.44140625" style="123"/>
    <col min="5360" max="5360" width="12.33203125" style="123" customWidth="1"/>
    <col min="5361" max="5361" width="43.5546875" style="123" customWidth="1"/>
    <col min="5362" max="5363" width="16.6640625" style="123" customWidth="1"/>
    <col min="5364" max="5364" width="17.5546875" style="123" customWidth="1"/>
    <col min="5365" max="5365" width="15.6640625" style="123" customWidth="1"/>
    <col min="5366" max="5366" width="17.5546875" style="123" customWidth="1"/>
    <col min="5367" max="5367" width="25.5546875" style="123" customWidth="1"/>
    <col min="5368" max="5368" width="16.88671875" style="123" customWidth="1"/>
    <col min="5369" max="5369" width="14.109375" style="123" customWidth="1"/>
    <col min="5370" max="5370" width="16.33203125" style="123" customWidth="1"/>
    <col min="5371" max="5371" width="15.5546875" style="123" customWidth="1"/>
    <col min="5372" max="5615" width="11.44140625" style="123"/>
    <col min="5616" max="5616" width="12.33203125" style="123" customWidth="1"/>
    <col min="5617" max="5617" width="43.5546875" style="123" customWidth="1"/>
    <col min="5618" max="5619" width="16.6640625" style="123" customWidth="1"/>
    <col min="5620" max="5620" width="17.5546875" style="123" customWidth="1"/>
    <col min="5621" max="5621" width="15.6640625" style="123" customWidth="1"/>
    <col min="5622" max="5622" width="17.5546875" style="123" customWidth="1"/>
    <col min="5623" max="5623" width="25.5546875" style="123" customWidth="1"/>
    <col min="5624" max="5624" width="16.88671875" style="123" customWidth="1"/>
    <col min="5625" max="5625" width="14.109375" style="123" customWidth="1"/>
    <col min="5626" max="5626" width="16.33203125" style="123" customWidth="1"/>
    <col min="5627" max="5627" width="15.5546875" style="123" customWidth="1"/>
    <col min="5628" max="5871" width="11.44140625" style="123"/>
    <col min="5872" max="5872" width="12.33203125" style="123" customWidth="1"/>
    <col min="5873" max="5873" width="43.5546875" style="123" customWidth="1"/>
    <col min="5874" max="5875" width="16.6640625" style="123" customWidth="1"/>
    <col min="5876" max="5876" width="17.5546875" style="123" customWidth="1"/>
    <col min="5877" max="5877" width="15.6640625" style="123" customWidth="1"/>
    <col min="5878" max="5878" width="17.5546875" style="123" customWidth="1"/>
    <col min="5879" max="5879" width="25.5546875" style="123" customWidth="1"/>
    <col min="5880" max="5880" width="16.88671875" style="123" customWidth="1"/>
    <col min="5881" max="5881" width="14.109375" style="123" customWidth="1"/>
    <col min="5882" max="5882" width="16.33203125" style="123" customWidth="1"/>
    <col min="5883" max="5883" width="15.5546875" style="123" customWidth="1"/>
    <col min="5884" max="6127" width="11.44140625" style="123"/>
    <col min="6128" max="6128" width="12.33203125" style="123" customWidth="1"/>
    <col min="6129" max="6129" width="43.5546875" style="123" customWidth="1"/>
    <col min="6130" max="6131" width="16.6640625" style="123" customWidth="1"/>
    <col min="6132" max="6132" width="17.5546875" style="123" customWidth="1"/>
    <col min="6133" max="6133" width="15.6640625" style="123" customWidth="1"/>
    <col min="6134" max="6134" width="17.5546875" style="123" customWidth="1"/>
    <col min="6135" max="6135" width="25.5546875" style="123" customWidth="1"/>
    <col min="6136" max="6136" width="16.88671875" style="123" customWidth="1"/>
    <col min="6137" max="6137" width="14.109375" style="123" customWidth="1"/>
    <col min="6138" max="6138" width="16.33203125" style="123" customWidth="1"/>
    <col min="6139" max="6139" width="15.5546875" style="123" customWidth="1"/>
    <col min="6140" max="6383" width="11.44140625" style="123"/>
    <col min="6384" max="6384" width="12.33203125" style="123" customWidth="1"/>
    <col min="6385" max="6385" width="43.5546875" style="123" customWidth="1"/>
    <col min="6386" max="6387" width="16.6640625" style="123" customWidth="1"/>
    <col min="6388" max="6388" width="17.5546875" style="123" customWidth="1"/>
    <col min="6389" max="6389" width="15.6640625" style="123" customWidth="1"/>
    <col min="6390" max="6390" width="17.5546875" style="123" customWidth="1"/>
    <col min="6391" max="6391" width="25.5546875" style="123" customWidth="1"/>
    <col min="6392" max="6392" width="16.88671875" style="123" customWidth="1"/>
    <col min="6393" max="6393" width="14.109375" style="123" customWidth="1"/>
    <col min="6394" max="6394" width="16.33203125" style="123" customWidth="1"/>
    <col min="6395" max="6395" width="15.5546875" style="123" customWidth="1"/>
    <col min="6396" max="6639" width="11.44140625" style="123"/>
    <col min="6640" max="6640" width="12.33203125" style="123" customWidth="1"/>
    <col min="6641" max="6641" width="43.5546875" style="123" customWidth="1"/>
    <col min="6642" max="6643" width="16.6640625" style="123" customWidth="1"/>
    <col min="6644" max="6644" width="17.5546875" style="123" customWidth="1"/>
    <col min="6645" max="6645" width="15.6640625" style="123" customWidth="1"/>
    <col min="6646" max="6646" width="17.5546875" style="123" customWidth="1"/>
    <col min="6647" max="6647" width="25.5546875" style="123" customWidth="1"/>
    <col min="6648" max="6648" width="16.88671875" style="123" customWidth="1"/>
    <col min="6649" max="6649" width="14.109375" style="123" customWidth="1"/>
    <col min="6650" max="6650" width="16.33203125" style="123" customWidth="1"/>
    <col min="6651" max="6651" width="15.5546875" style="123" customWidth="1"/>
    <col min="6652" max="6895" width="11.44140625" style="123"/>
    <col min="6896" max="6896" width="12.33203125" style="123" customWidth="1"/>
    <col min="6897" max="6897" width="43.5546875" style="123" customWidth="1"/>
    <col min="6898" max="6899" width="16.6640625" style="123" customWidth="1"/>
    <col min="6900" max="6900" width="17.5546875" style="123" customWidth="1"/>
    <col min="6901" max="6901" width="15.6640625" style="123" customWidth="1"/>
    <col min="6902" max="6902" width="17.5546875" style="123" customWidth="1"/>
    <col min="6903" max="6903" width="25.5546875" style="123" customWidth="1"/>
    <col min="6904" max="6904" width="16.88671875" style="123" customWidth="1"/>
    <col min="6905" max="6905" width="14.109375" style="123" customWidth="1"/>
    <col min="6906" max="6906" width="16.33203125" style="123" customWidth="1"/>
    <col min="6907" max="6907" width="15.5546875" style="123" customWidth="1"/>
    <col min="6908" max="7151" width="11.44140625" style="123"/>
    <col min="7152" max="7152" width="12.33203125" style="123" customWidth="1"/>
    <col min="7153" max="7153" width="43.5546875" style="123" customWidth="1"/>
    <col min="7154" max="7155" width="16.6640625" style="123" customWidth="1"/>
    <col min="7156" max="7156" width="17.5546875" style="123" customWidth="1"/>
    <col min="7157" max="7157" width="15.6640625" style="123" customWidth="1"/>
    <col min="7158" max="7158" width="17.5546875" style="123" customWidth="1"/>
    <col min="7159" max="7159" width="25.5546875" style="123" customWidth="1"/>
    <col min="7160" max="7160" width="16.88671875" style="123" customWidth="1"/>
    <col min="7161" max="7161" width="14.109375" style="123" customWidth="1"/>
    <col min="7162" max="7162" width="16.33203125" style="123" customWidth="1"/>
    <col min="7163" max="7163" width="15.5546875" style="123" customWidth="1"/>
    <col min="7164" max="7407" width="11.44140625" style="123"/>
    <col min="7408" max="7408" width="12.33203125" style="123" customWidth="1"/>
    <col min="7409" max="7409" width="43.5546875" style="123" customWidth="1"/>
    <col min="7410" max="7411" width="16.6640625" style="123" customWidth="1"/>
    <col min="7412" max="7412" width="17.5546875" style="123" customWidth="1"/>
    <col min="7413" max="7413" width="15.6640625" style="123" customWidth="1"/>
    <col min="7414" max="7414" width="17.5546875" style="123" customWidth="1"/>
    <col min="7415" max="7415" width="25.5546875" style="123" customWidth="1"/>
    <col min="7416" max="7416" width="16.88671875" style="123" customWidth="1"/>
    <col min="7417" max="7417" width="14.109375" style="123" customWidth="1"/>
    <col min="7418" max="7418" width="16.33203125" style="123" customWidth="1"/>
    <col min="7419" max="7419" width="15.5546875" style="123" customWidth="1"/>
    <col min="7420" max="7663" width="11.44140625" style="123"/>
    <col min="7664" max="7664" width="12.33203125" style="123" customWidth="1"/>
    <col min="7665" max="7665" width="43.5546875" style="123" customWidth="1"/>
    <col min="7666" max="7667" width="16.6640625" style="123" customWidth="1"/>
    <col min="7668" max="7668" width="17.5546875" style="123" customWidth="1"/>
    <col min="7669" max="7669" width="15.6640625" style="123" customWidth="1"/>
    <col min="7670" max="7670" width="17.5546875" style="123" customWidth="1"/>
    <col min="7671" max="7671" width="25.5546875" style="123" customWidth="1"/>
    <col min="7672" max="7672" width="16.88671875" style="123" customWidth="1"/>
    <col min="7673" max="7673" width="14.109375" style="123" customWidth="1"/>
    <col min="7674" max="7674" width="16.33203125" style="123" customWidth="1"/>
    <col min="7675" max="7675" width="15.5546875" style="123" customWidth="1"/>
    <col min="7676" max="7919" width="11.44140625" style="123"/>
    <col min="7920" max="7920" width="12.33203125" style="123" customWidth="1"/>
    <col min="7921" max="7921" width="43.5546875" style="123" customWidth="1"/>
    <col min="7922" max="7923" width="16.6640625" style="123" customWidth="1"/>
    <col min="7924" max="7924" width="17.5546875" style="123" customWidth="1"/>
    <col min="7925" max="7925" width="15.6640625" style="123" customWidth="1"/>
    <col min="7926" max="7926" width="17.5546875" style="123" customWidth="1"/>
    <col min="7927" max="7927" width="25.5546875" style="123" customWidth="1"/>
    <col min="7928" max="7928" width="16.88671875" style="123" customWidth="1"/>
    <col min="7929" max="7929" width="14.109375" style="123" customWidth="1"/>
    <col min="7930" max="7930" width="16.33203125" style="123" customWidth="1"/>
    <col min="7931" max="7931" width="15.5546875" style="123" customWidth="1"/>
    <col min="7932" max="8175" width="11.44140625" style="123"/>
    <col min="8176" max="8176" width="12.33203125" style="123" customWidth="1"/>
    <col min="8177" max="8177" width="43.5546875" style="123" customWidth="1"/>
    <col min="8178" max="8179" width="16.6640625" style="123" customWidth="1"/>
    <col min="8180" max="8180" width="17.5546875" style="123" customWidth="1"/>
    <col min="8181" max="8181" width="15.6640625" style="123" customWidth="1"/>
    <col min="8182" max="8182" width="17.5546875" style="123" customWidth="1"/>
    <col min="8183" max="8183" width="25.5546875" style="123" customWidth="1"/>
    <col min="8184" max="8184" width="16.88671875" style="123" customWidth="1"/>
    <col min="8185" max="8185" width="14.109375" style="123" customWidth="1"/>
    <col min="8186" max="8186" width="16.33203125" style="123" customWidth="1"/>
    <col min="8187" max="8187" width="15.5546875" style="123" customWidth="1"/>
    <col min="8188" max="8431" width="11.44140625" style="123"/>
    <col min="8432" max="8432" width="12.33203125" style="123" customWidth="1"/>
    <col min="8433" max="8433" width="43.5546875" style="123" customWidth="1"/>
    <col min="8434" max="8435" width="16.6640625" style="123" customWidth="1"/>
    <col min="8436" max="8436" width="17.5546875" style="123" customWidth="1"/>
    <col min="8437" max="8437" width="15.6640625" style="123" customWidth="1"/>
    <col min="8438" max="8438" width="17.5546875" style="123" customWidth="1"/>
    <col min="8439" max="8439" width="25.5546875" style="123" customWidth="1"/>
    <col min="8440" max="8440" width="16.88671875" style="123" customWidth="1"/>
    <col min="8441" max="8441" width="14.109375" style="123" customWidth="1"/>
    <col min="8442" max="8442" width="16.33203125" style="123" customWidth="1"/>
    <col min="8443" max="8443" width="15.5546875" style="123" customWidth="1"/>
    <col min="8444" max="8687" width="11.44140625" style="123"/>
    <col min="8688" max="8688" width="12.33203125" style="123" customWidth="1"/>
    <col min="8689" max="8689" width="43.5546875" style="123" customWidth="1"/>
    <col min="8690" max="8691" width="16.6640625" style="123" customWidth="1"/>
    <col min="8692" max="8692" width="17.5546875" style="123" customWidth="1"/>
    <col min="8693" max="8693" width="15.6640625" style="123" customWidth="1"/>
    <col min="8694" max="8694" width="17.5546875" style="123" customWidth="1"/>
    <col min="8695" max="8695" width="25.5546875" style="123" customWidth="1"/>
    <col min="8696" max="8696" width="16.88671875" style="123" customWidth="1"/>
    <col min="8697" max="8697" width="14.109375" style="123" customWidth="1"/>
    <col min="8698" max="8698" width="16.33203125" style="123" customWidth="1"/>
    <col min="8699" max="8699" width="15.5546875" style="123" customWidth="1"/>
    <col min="8700" max="8943" width="11.44140625" style="123"/>
    <col min="8944" max="8944" width="12.33203125" style="123" customWidth="1"/>
    <col min="8945" max="8945" width="43.5546875" style="123" customWidth="1"/>
    <col min="8946" max="8947" width="16.6640625" style="123" customWidth="1"/>
    <col min="8948" max="8948" width="17.5546875" style="123" customWidth="1"/>
    <col min="8949" max="8949" width="15.6640625" style="123" customWidth="1"/>
    <col min="8950" max="8950" width="17.5546875" style="123" customWidth="1"/>
    <col min="8951" max="8951" width="25.5546875" style="123" customWidth="1"/>
    <col min="8952" max="8952" width="16.88671875" style="123" customWidth="1"/>
    <col min="8953" max="8953" width="14.109375" style="123" customWidth="1"/>
    <col min="8954" max="8954" width="16.33203125" style="123" customWidth="1"/>
    <col min="8955" max="8955" width="15.5546875" style="123" customWidth="1"/>
    <col min="8956" max="9199" width="11.44140625" style="123"/>
    <col min="9200" max="9200" width="12.33203125" style="123" customWidth="1"/>
    <col min="9201" max="9201" width="43.5546875" style="123" customWidth="1"/>
    <col min="9202" max="9203" width="16.6640625" style="123" customWidth="1"/>
    <col min="9204" max="9204" width="17.5546875" style="123" customWidth="1"/>
    <col min="9205" max="9205" width="15.6640625" style="123" customWidth="1"/>
    <col min="9206" max="9206" width="17.5546875" style="123" customWidth="1"/>
    <col min="9207" max="9207" width="25.5546875" style="123" customWidth="1"/>
    <col min="9208" max="9208" width="16.88671875" style="123" customWidth="1"/>
    <col min="9209" max="9209" width="14.109375" style="123" customWidth="1"/>
    <col min="9210" max="9210" width="16.33203125" style="123" customWidth="1"/>
    <col min="9211" max="9211" width="15.5546875" style="123" customWidth="1"/>
    <col min="9212" max="9455" width="11.44140625" style="123"/>
    <col min="9456" max="9456" width="12.33203125" style="123" customWidth="1"/>
    <col min="9457" max="9457" width="43.5546875" style="123" customWidth="1"/>
    <col min="9458" max="9459" width="16.6640625" style="123" customWidth="1"/>
    <col min="9460" max="9460" width="17.5546875" style="123" customWidth="1"/>
    <col min="9461" max="9461" width="15.6640625" style="123" customWidth="1"/>
    <col min="9462" max="9462" width="17.5546875" style="123" customWidth="1"/>
    <col min="9463" max="9463" width="25.5546875" style="123" customWidth="1"/>
    <col min="9464" max="9464" width="16.88671875" style="123" customWidth="1"/>
    <col min="9465" max="9465" width="14.109375" style="123" customWidth="1"/>
    <col min="9466" max="9466" width="16.33203125" style="123" customWidth="1"/>
    <col min="9467" max="9467" width="15.5546875" style="123" customWidth="1"/>
    <col min="9468" max="9711" width="11.44140625" style="123"/>
    <col min="9712" max="9712" width="12.33203125" style="123" customWidth="1"/>
    <col min="9713" max="9713" width="43.5546875" style="123" customWidth="1"/>
    <col min="9714" max="9715" width="16.6640625" style="123" customWidth="1"/>
    <col min="9716" max="9716" width="17.5546875" style="123" customWidth="1"/>
    <col min="9717" max="9717" width="15.6640625" style="123" customWidth="1"/>
    <col min="9718" max="9718" width="17.5546875" style="123" customWidth="1"/>
    <col min="9719" max="9719" width="25.5546875" style="123" customWidth="1"/>
    <col min="9720" max="9720" width="16.88671875" style="123" customWidth="1"/>
    <col min="9721" max="9721" width="14.109375" style="123" customWidth="1"/>
    <col min="9722" max="9722" width="16.33203125" style="123" customWidth="1"/>
    <col min="9723" max="9723" width="15.5546875" style="123" customWidth="1"/>
    <col min="9724" max="9967" width="11.44140625" style="123"/>
    <col min="9968" max="9968" width="12.33203125" style="123" customWidth="1"/>
    <col min="9969" max="9969" width="43.5546875" style="123" customWidth="1"/>
    <col min="9970" max="9971" width="16.6640625" style="123" customWidth="1"/>
    <col min="9972" max="9972" width="17.5546875" style="123" customWidth="1"/>
    <col min="9973" max="9973" width="15.6640625" style="123" customWidth="1"/>
    <col min="9974" max="9974" width="17.5546875" style="123" customWidth="1"/>
    <col min="9975" max="9975" width="25.5546875" style="123" customWidth="1"/>
    <col min="9976" max="9976" width="16.88671875" style="123" customWidth="1"/>
    <col min="9977" max="9977" width="14.109375" style="123" customWidth="1"/>
    <col min="9978" max="9978" width="16.33203125" style="123" customWidth="1"/>
    <col min="9979" max="9979" width="15.5546875" style="123" customWidth="1"/>
    <col min="9980" max="10223" width="11.44140625" style="123"/>
    <col min="10224" max="10224" width="12.33203125" style="123" customWidth="1"/>
    <col min="10225" max="10225" width="43.5546875" style="123" customWidth="1"/>
    <col min="10226" max="10227" width="16.6640625" style="123" customWidth="1"/>
    <col min="10228" max="10228" width="17.5546875" style="123" customWidth="1"/>
    <col min="10229" max="10229" width="15.6640625" style="123" customWidth="1"/>
    <col min="10230" max="10230" width="17.5546875" style="123" customWidth="1"/>
    <col min="10231" max="10231" width="25.5546875" style="123" customWidth="1"/>
    <col min="10232" max="10232" width="16.88671875" style="123" customWidth="1"/>
    <col min="10233" max="10233" width="14.109375" style="123" customWidth="1"/>
    <col min="10234" max="10234" width="16.33203125" style="123" customWidth="1"/>
    <col min="10235" max="10235" width="15.5546875" style="123" customWidth="1"/>
    <col min="10236" max="10479" width="11.44140625" style="123"/>
    <col min="10480" max="10480" width="12.33203125" style="123" customWidth="1"/>
    <col min="10481" max="10481" width="43.5546875" style="123" customWidth="1"/>
    <col min="10482" max="10483" width="16.6640625" style="123" customWidth="1"/>
    <col min="10484" max="10484" width="17.5546875" style="123" customWidth="1"/>
    <col min="10485" max="10485" width="15.6640625" style="123" customWidth="1"/>
    <col min="10486" max="10486" width="17.5546875" style="123" customWidth="1"/>
    <col min="10487" max="10487" width="25.5546875" style="123" customWidth="1"/>
    <col min="10488" max="10488" width="16.88671875" style="123" customWidth="1"/>
    <col min="10489" max="10489" width="14.109375" style="123" customWidth="1"/>
    <col min="10490" max="10490" width="16.33203125" style="123" customWidth="1"/>
    <col min="10491" max="10491" width="15.5546875" style="123" customWidth="1"/>
    <col min="10492" max="10735" width="11.44140625" style="123"/>
    <col min="10736" max="10736" width="12.33203125" style="123" customWidth="1"/>
    <col min="10737" max="10737" width="43.5546875" style="123" customWidth="1"/>
    <col min="10738" max="10739" width="16.6640625" style="123" customWidth="1"/>
    <col min="10740" max="10740" width="17.5546875" style="123" customWidth="1"/>
    <col min="10741" max="10741" width="15.6640625" style="123" customWidth="1"/>
    <col min="10742" max="10742" width="17.5546875" style="123" customWidth="1"/>
    <col min="10743" max="10743" width="25.5546875" style="123" customWidth="1"/>
    <col min="10744" max="10744" width="16.88671875" style="123" customWidth="1"/>
    <col min="10745" max="10745" width="14.109375" style="123" customWidth="1"/>
    <col min="10746" max="10746" width="16.33203125" style="123" customWidth="1"/>
    <col min="10747" max="10747" width="15.5546875" style="123" customWidth="1"/>
    <col min="10748" max="10991" width="11.44140625" style="123"/>
    <col min="10992" max="10992" width="12.33203125" style="123" customWidth="1"/>
    <col min="10993" max="10993" width="43.5546875" style="123" customWidth="1"/>
    <col min="10994" max="10995" width="16.6640625" style="123" customWidth="1"/>
    <col min="10996" max="10996" width="17.5546875" style="123" customWidth="1"/>
    <col min="10997" max="10997" width="15.6640625" style="123" customWidth="1"/>
    <col min="10998" max="10998" width="17.5546875" style="123" customWidth="1"/>
    <col min="10999" max="10999" width="25.5546875" style="123" customWidth="1"/>
    <col min="11000" max="11000" width="16.88671875" style="123" customWidth="1"/>
    <col min="11001" max="11001" width="14.109375" style="123" customWidth="1"/>
    <col min="11002" max="11002" width="16.33203125" style="123" customWidth="1"/>
    <col min="11003" max="11003" width="15.5546875" style="123" customWidth="1"/>
    <col min="11004" max="11247" width="11.44140625" style="123"/>
    <col min="11248" max="11248" width="12.33203125" style="123" customWidth="1"/>
    <col min="11249" max="11249" width="43.5546875" style="123" customWidth="1"/>
    <col min="11250" max="11251" width="16.6640625" style="123" customWidth="1"/>
    <col min="11252" max="11252" width="17.5546875" style="123" customWidth="1"/>
    <col min="11253" max="11253" width="15.6640625" style="123" customWidth="1"/>
    <col min="11254" max="11254" width="17.5546875" style="123" customWidth="1"/>
    <col min="11255" max="11255" width="25.5546875" style="123" customWidth="1"/>
    <col min="11256" max="11256" width="16.88671875" style="123" customWidth="1"/>
    <col min="11257" max="11257" width="14.109375" style="123" customWidth="1"/>
    <col min="11258" max="11258" width="16.33203125" style="123" customWidth="1"/>
    <col min="11259" max="11259" width="15.5546875" style="123" customWidth="1"/>
    <col min="11260" max="11503" width="11.44140625" style="123"/>
    <col min="11504" max="11504" width="12.33203125" style="123" customWidth="1"/>
    <col min="11505" max="11505" width="43.5546875" style="123" customWidth="1"/>
    <col min="11506" max="11507" width="16.6640625" style="123" customWidth="1"/>
    <col min="11508" max="11508" width="17.5546875" style="123" customWidth="1"/>
    <col min="11509" max="11509" width="15.6640625" style="123" customWidth="1"/>
    <col min="11510" max="11510" width="17.5546875" style="123" customWidth="1"/>
    <col min="11511" max="11511" width="25.5546875" style="123" customWidth="1"/>
    <col min="11512" max="11512" width="16.88671875" style="123" customWidth="1"/>
    <col min="11513" max="11513" width="14.109375" style="123" customWidth="1"/>
    <col min="11514" max="11514" width="16.33203125" style="123" customWidth="1"/>
    <col min="11515" max="11515" width="15.5546875" style="123" customWidth="1"/>
    <col min="11516" max="11759" width="11.44140625" style="123"/>
    <col min="11760" max="11760" width="12.33203125" style="123" customWidth="1"/>
    <col min="11761" max="11761" width="43.5546875" style="123" customWidth="1"/>
    <col min="11762" max="11763" width="16.6640625" style="123" customWidth="1"/>
    <col min="11764" max="11764" width="17.5546875" style="123" customWidth="1"/>
    <col min="11765" max="11765" width="15.6640625" style="123" customWidth="1"/>
    <col min="11766" max="11766" width="17.5546875" style="123" customWidth="1"/>
    <col min="11767" max="11767" width="25.5546875" style="123" customWidth="1"/>
    <col min="11768" max="11768" width="16.88671875" style="123" customWidth="1"/>
    <col min="11769" max="11769" width="14.109375" style="123" customWidth="1"/>
    <col min="11770" max="11770" width="16.33203125" style="123" customWidth="1"/>
    <col min="11771" max="11771" width="15.5546875" style="123" customWidth="1"/>
    <col min="11772" max="12015" width="11.44140625" style="123"/>
    <col min="12016" max="12016" width="12.33203125" style="123" customWidth="1"/>
    <col min="12017" max="12017" width="43.5546875" style="123" customWidth="1"/>
    <col min="12018" max="12019" width="16.6640625" style="123" customWidth="1"/>
    <col min="12020" max="12020" width="17.5546875" style="123" customWidth="1"/>
    <col min="12021" max="12021" width="15.6640625" style="123" customWidth="1"/>
    <col min="12022" max="12022" width="17.5546875" style="123" customWidth="1"/>
    <col min="12023" max="12023" width="25.5546875" style="123" customWidth="1"/>
    <col min="12024" max="12024" width="16.88671875" style="123" customWidth="1"/>
    <col min="12025" max="12025" width="14.109375" style="123" customWidth="1"/>
    <col min="12026" max="12026" width="16.33203125" style="123" customWidth="1"/>
    <col min="12027" max="12027" width="15.5546875" style="123" customWidth="1"/>
    <col min="12028" max="12271" width="11.44140625" style="123"/>
    <col min="12272" max="12272" width="12.33203125" style="123" customWidth="1"/>
    <col min="12273" max="12273" width="43.5546875" style="123" customWidth="1"/>
    <col min="12274" max="12275" width="16.6640625" style="123" customWidth="1"/>
    <col min="12276" max="12276" width="17.5546875" style="123" customWidth="1"/>
    <col min="12277" max="12277" width="15.6640625" style="123" customWidth="1"/>
    <col min="12278" max="12278" width="17.5546875" style="123" customWidth="1"/>
    <col min="12279" max="12279" width="25.5546875" style="123" customWidth="1"/>
    <col min="12280" max="12280" width="16.88671875" style="123" customWidth="1"/>
    <col min="12281" max="12281" width="14.109375" style="123" customWidth="1"/>
    <col min="12282" max="12282" width="16.33203125" style="123" customWidth="1"/>
    <col min="12283" max="12283" width="15.5546875" style="123" customWidth="1"/>
    <col min="12284" max="12527" width="11.44140625" style="123"/>
    <col min="12528" max="12528" width="12.33203125" style="123" customWidth="1"/>
    <col min="12529" max="12529" width="43.5546875" style="123" customWidth="1"/>
    <col min="12530" max="12531" width="16.6640625" style="123" customWidth="1"/>
    <col min="12532" max="12532" width="17.5546875" style="123" customWidth="1"/>
    <col min="12533" max="12533" width="15.6640625" style="123" customWidth="1"/>
    <col min="12534" max="12534" width="17.5546875" style="123" customWidth="1"/>
    <col min="12535" max="12535" width="25.5546875" style="123" customWidth="1"/>
    <col min="12536" max="12536" width="16.88671875" style="123" customWidth="1"/>
    <col min="12537" max="12537" width="14.109375" style="123" customWidth="1"/>
    <col min="12538" max="12538" width="16.33203125" style="123" customWidth="1"/>
    <col min="12539" max="12539" width="15.5546875" style="123" customWidth="1"/>
    <col min="12540" max="12783" width="11.44140625" style="123"/>
    <col min="12784" max="12784" width="12.33203125" style="123" customWidth="1"/>
    <col min="12785" max="12785" width="43.5546875" style="123" customWidth="1"/>
    <col min="12786" max="12787" width="16.6640625" style="123" customWidth="1"/>
    <col min="12788" max="12788" width="17.5546875" style="123" customWidth="1"/>
    <col min="12789" max="12789" width="15.6640625" style="123" customWidth="1"/>
    <col min="12790" max="12790" width="17.5546875" style="123" customWidth="1"/>
    <col min="12791" max="12791" width="25.5546875" style="123" customWidth="1"/>
    <col min="12792" max="12792" width="16.88671875" style="123" customWidth="1"/>
    <col min="12793" max="12793" width="14.109375" style="123" customWidth="1"/>
    <col min="12794" max="12794" width="16.33203125" style="123" customWidth="1"/>
    <col min="12795" max="12795" width="15.5546875" style="123" customWidth="1"/>
    <col min="12796" max="13039" width="11.44140625" style="123"/>
    <col min="13040" max="13040" width="12.33203125" style="123" customWidth="1"/>
    <col min="13041" max="13041" width="43.5546875" style="123" customWidth="1"/>
    <col min="13042" max="13043" width="16.6640625" style="123" customWidth="1"/>
    <col min="13044" max="13044" width="17.5546875" style="123" customWidth="1"/>
    <col min="13045" max="13045" width="15.6640625" style="123" customWidth="1"/>
    <col min="13046" max="13046" width="17.5546875" style="123" customWidth="1"/>
    <col min="13047" max="13047" width="25.5546875" style="123" customWidth="1"/>
    <col min="13048" max="13048" width="16.88671875" style="123" customWidth="1"/>
    <col min="13049" max="13049" width="14.109375" style="123" customWidth="1"/>
    <col min="13050" max="13050" width="16.33203125" style="123" customWidth="1"/>
    <col min="13051" max="13051" width="15.5546875" style="123" customWidth="1"/>
    <col min="13052" max="13295" width="11.44140625" style="123"/>
    <col min="13296" max="13296" width="12.33203125" style="123" customWidth="1"/>
    <col min="13297" max="13297" width="43.5546875" style="123" customWidth="1"/>
    <col min="13298" max="13299" width="16.6640625" style="123" customWidth="1"/>
    <col min="13300" max="13300" width="17.5546875" style="123" customWidth="1"/>
    <col min="13301" max="13301" width="15.6640625" style="123" customWidth="1"/>
    <col min="13302" max="13302" width="17.5546875" style="123" customWidth="1"/>
    <col min="13303" max="13303" width="25.5546875" style="123" customWidth="1"/>
    <col min="13304" max="13304" width="16.88671875" style="123" customWidth="1"/>
    <col min="13305" max="13305" width="14.109375" style="123" customWidth="1"/>
    <col min="13306" max="13306" width="16.33203125" style="123" customWidth="1"/>
    <col min="13307" max="13307" width="15.5546875" style="123" customWidth="1"/>
    <col min="13308" max="13551" width="11.44140625" style="123"/>
    <col min="13552" max="13552" width="12.33203125" style="123" customWidth="1"/>
    <col min="13553" max="13553" width="43.5546875" style="123" customWidth="1"/>
    <col min="13554" max="13555" width="16.6640625" style="123" customWidth="1"/>
    <col min="13556" max="13556" width="17.5546875" style="123" customWidth="1"/>
    <col min="13557" max="13557" width="15.6640625" style="123" customWidth="1"/>
    <col min="13558" max="13558" width="17.5546875" style="123" customWidth="1"/>
    <col min="13559" max="13559" width="25.5546875" style="123" customWidth="1"/>
    <col min="13560" max="13560" width="16.88671875" style="123" customWidth="1"/>
    <col min="13561" max="13561" width="14.109375" style="123" customWidth="1"/>
    <col min="13562" max="13562" width="16.33203125" style="123" customWidth="1"/>
    <col min="13563" max="13563" width="15.5546875" style="123" customWidth="1"/>
    <col min="13564" max="13807" width="11.44140625" style="123"/>
    <col min="13808" max="13808" width="12.33203125" style="123" customWidth="1"/>
    <col min="13809" max="13809" width="43.5546875" style="123" customWidth="1"/>
    <col min="13810" max="13811" width="16.6640625" style="123" customWidth="1"/>
    <col min="13812" max="13812" width="17.5546875" style="123" customWidth="1"/>
    <col min="13813" max="13813" width="15.6640625" style="123" customWidth="1"/>
    <col min="13814" max="13814" width="17.5546875" style="123" customWidth="1"/>
    <col min="13815" max="13815" width="25.5546875" style="123" customWidth="1"/>
    <col min="13816" max="13816" width="16.88671875" style="123" customWidth="1"/>
    <col min="13817" max="13817" width="14.109375" style="123" customWidth="1"/>
    <col min="13818" max="13818" width="16.33203125" style="123" customWidth="1"/>
    <col min="13819" max="13819" width="15.5546875" style="123" customWidth="1"/>
    <col min="13820" max="14063" width="11.44140625" style="123"/>
    <col min="14064" max="14064" width="12.33203125" style="123" customWidth="1"/>
    <col min="14065" max="14065" width="43.5546875" style="123" customWidth="1"/>
    <col min="14066" max="14067" width="16.6640625" style="123" customWidth="1"/>
    <col min="14068" max="14068" width="17.5546875" style="123" customWidth="1"/>
    <col min="14069" max="14069" width="15.6640625" style="123" customWidth="1"/>
    <col min="14070" max="14070" width="17.5546875" style="123" customWidth="1"/>
    <col min="14071" max="14071" width="25.5546875" style="123" customWidth="1"/>
    <col min="14072" max="14072" width="16.88671875" style="123" customWidth="1"/>
    <col min="14073" max="14073" width="14.109375" style="123" customWidth="1"/>
    <col min="14074" max="14074" width="16.33203125" style="123" customWidth="1"/>
    <col min="14075" max="14075" width="15.5546875" style="123" customWidth="1"/>
    <col min="14076" max="14319" width="11.44140625" style="123"/>
    <col min="14320" max="14320" width="12.33203125" style="123" customWidth="1"/>
    <col min="14321" max="14321" width="43.5546875" style="123" customWidth="1"/>
    <col min="14322" max="14323" width="16.6640625" style="123" customWidth="1"/>
    <col min="14324" max="14324" width="17.5546875" style="123" customWidth="1"/>
    <col min="14325" max="14325" width="15.6640625" style="123" customWidth="1"/>
    <col min="14326" max="14326" width="17.5546875" style="123" customWidth="1"/>
    <col min="14327" max="14327" width="25.5546875" style="123" customWidth="1"/>
    <col min="14328" max="14328" width="16.88671875" style="123" customWidth="1"/>
    <col min="14329" max="14329" width="14.109375" style="123" customWidth="1"/>
    <col min="14330" max="14330" width="16.33203125" style="123" customWidth="1"/>
    <col min="14331" max="14331" width="15.5546875" style="123" customWidth="1"/>
    <col min="14332" max="14575" width="11.44140625" style="123"/>
    <col min="14576" max="14576" width="12.33203125" style="123" customWidth="1"/>
    <col min="14577" max="14577" width="43.5546875" style="123" customWidth="1"/>
    <col min="14578" max="14579" width="16.6640625" style="123" customWidth="1"/>
    <col min="14580" max="14580" width="17.5546875" style="123" customWidth="1"/>
    <col min="14581" max="14581" width="15.6640625" style="123" customWidth="1"/>
    <col min="14582" max="14582" width="17.5546875" style="123" customWidth="1"/>
    <col min="14583" max="14583" width="25.5546875" style="123" customWidth="1"/>
    <col min="14584" max="14584" width="16.88671875" style="123" customWidth="1"/>
    <col min="14585" max="14585" width="14.109375" style="123" customWidth="1"/>
    <col min="14586" max="14586" width="16.33203125" style="123" customWidth="1"/>
    <col min="14587" max="14587" width="15.5546875" style="123" customWidth="1"/>
    <col min="14588" max="14831" width="11.44140625" style="123"/>
    <col min="14832" max="14832" width="12.33203125" style="123" customWidth="1"/>
    <col min="14833" max="14833" width="43.5546875" style="123" customWidth="1"/>
    <col min="14834" max="14835" width="16.6640625" style="123" customWidth="1"/>
    <col min="14836" max="14836" width="17.5546875" style="123" customWidth="1"/>
    <col min="14837" max="14837" width="15.6640625" style="123" customWidth="1"/>
    <col min="14838" max="14838" width="17.5546875" style="123" customWidth="1"/>
    <col min="14839" max="14839" width="25.5546875" style="123" customWidth="1"/>
    <col min="14840" max="14840" width="16.88671875" style="123" customWidth="1"/>
    <col min="14841" max="14841" width="14.109375" style="123" customWidth="1"/>
    <col min="14842" max="14842" width="16.33203125" style="123" customWidth="1"/>
    <col min="14843" max="14843" width="15.5546875" style="123" customWidth="1"/>
    <col min="14844" max="15087" width="11.44140625" style="123"/>
    <col min="15088" max="15088" width="12.33203125" style="123" customWidth="1"/>
    <col min="15089" max="15089" width="43.5546875" style="123" customWidth="1"/>
    <col min="15090" max="15091" width="16.6640625" style="123" customWidth="1"/>
    <col min="15092" max="15092" width="17.5546875" style="123" customWidth="1"/>
    <col min="15093" max="15093" width="15.6640625" style="123" customWidth="1"/>
    <col min="15094" max="15094" width="17.5546875" style="123" customWidth="1"/>
    <col min="15095" max="15095" width="25.5546875" style="123" customWidth="1"/>
    <col min="15096" max="15096" width="16.88671875" style="123" customWidth="1"/>
    <col min="15097" max="15097" width="14.109375" style="123" customWidth="1"/>
    <col min="15098" max="15098" width="16.33203125" style="123" customWidth="1"/>
    <col min="15099" max="15099" width="15.5546875" style="123" customWidth="1"/>
    <col min="15100" max="15343" width="11.44140625" style="123"/>
    <col min="15344" max="15344" width="12.33203125" style="123" customWidth="1"/>
    <col min="15345" max="15345" width="43.5546875" style="123" customWidth="1"/>
    <col min="15346" max="15347" width="16.6640625" style="123" customWidth="1"/>
    <col min="15348" max="15348" width="17.5546875" style="123" customWidth="1"/>
    <col min="15349" max="15349" width="15.6640625" style="123" customWidth="1"/>
    <col min="15350" max="15350" width="17.5546875" style="123" customWidth="1"/>
    <col min="15351" max="15351" width="25.5546875" style="123" customWidth="1"/>
    <col min="15352" max="15352" width="16.88671875" style="123" customWidth="1"/>
    <col min="15353" max="15353" width="14.109375" style="123" customWidth="1"/>
    <col min="15354" max="15354" width="16.33203125" style="123" customWidth="1"/>
    <col min="15355" max="15355" width="15.5546875" style="123" customWidth="1"/>
    <col min="15356" max="15599" width="11.44140625" style="123"/>
    <col min="15600" max="15600" width="12.33203125" style="123" customWidth="1"/>
    <col min="15601" max="15601" width="43.5546875" style="123" customWidth="1"/>
    <col min="15602" max="15603" width="16.6640625" style="123" customWidth="1"/>
    <col min="15604" max="15604" width="17.5546875" style="123" customWidth="1"/>
    <col min="15605" max="15605" width="15.6640625" style="123" customWidth="1"/>
    <col min="15606" max="15606" width="17.5546875" style="123" customWidth="1"/>
    <col min="15607" max="15607" width="25.5546875" style="123" customWidth="1"/>
    <col min="15608" max="15608" width="16.88671875" style="123" customWidth="1"/>
    <col min="15609" max="15609" width="14.109375" style="123" customWidth="1"/>
    <col min="15610" max="15610" width="16.33203125" style="123" customWidth="1"/>
    <col min="15611" max="15611" width="15.5546875" style="123" customWidth="1"/>
    <col min="15612" max="15855" width="11.44140625" style="123"/>
    <col min="15856" max="15856" width="12.33203125" style="123" customWidth="1"/>
    <col min="15857" max="15857" width="43.5546875" style="123" customWidth="1"/>
    <col min="15858" max="15859" width="16.6640625" style="123" customWidth="1"/>
    <col min="15860" max="15860" width="17.5546875" style="123" customWidth="1"/>
    <col min="15861" max="15861" width="15.6640625" style="123" customWidth="1"/>
    <col min="15862" max="15862" width="17.5546875" style="123" customWidth="1"/>
    <col min="15863" max="15863" width="25.5546875" style="123" customWidth="1"/>
    <col min="15864" max="15864" width="16.88671875" style="123" customWidth="1"/>
    <col min="15865" max="15865" width="14.109375" style="123" customWidth="1"/>
    <col min="15866" max="15866" width="16.33203125" style="123" customWidth="1"/>
    <col min="15867" max="15867" width="15.5546875" style="123" customWidth="1"/>
    <col min="15868" max="16111" width="11.44140625" style="123"/>
    <col min="16112" max="16112" width="12.33203125" style="123" customWidth="1"/>
    <col min="16113" max="16113" width="43.5546875" style="123" customWidth="1"/>
    <col min="16114" max="16115" width="16.6640625" style="123" customWidth="1"/>
    <col min="16116" max="16116" width="17.5546875" style="123" customWidth="1"/>
    <col min="16117" max="16117" width="15.6640625" style="123" customWidth="1"/>
    <col min="16118" max="16118" width="17.5546875" style="123" customWidth="1"/>
    <col min="16119" max="16119" width="25.5546875" style="123" customWidth="1"/>
    <col min="16120" max="16120" width="16.88671875" style="123" customWidth="1"/>
    <col min="16121" max="16121" width="14.109375" style="123" customWidth="1"/>
    <col min="16122" max="16122" width="16.33203125" style="123" customWidth="1"/>
    <col min="16123" max="16123" width="15.5546875" style="123" customWidth="1"/>
    <col min="16124" max="16384" width="11.44140625" style="123"/>
  </cols>
  <sheetData>
    <row r="2" spans="1:13" ht="18" thickBot="1" x14ac:dyDescent="0.3">
      <c r="C2" s="3" t="s">
        <v>0</v>
      </c>
      <c r="D2" s="809" t="s">
        <v>775</v>
      </c>
      <c r="E2" s="838"/>
      <c r="F2" s="127"/>
      <c r="G2" s="4"/>
      <c r="H2" s="5"/>
      <c r="I2" s="6"/>
    </row>
    <row r="3" spans="1:13" ht="45" customHeight="1" thickBot="1" x14ac:dyDescent="0.3">
      <c r="C3" s="9" t="s">
        <v>2</v>
      </c>
      <c r="D3" s="810" t="s">
        <v>928</v>
      </c>
      <c r="E3" s="839"/>
      <c r="F3" s="128"/>
      <c r="G3" s="10"/>
      <c r="H3" s="11"/>
      <c r="I3" s="12"/>
      <c r="J3" s="811" t="s">
        <v>4</v>
      </c>
      <c r="K3" s="812"/>
      <c r="L3" s="812"/>
      <c r="M3" s="813"/>
    </row>
    <row r="4" spans="1:13" ht="15" customHeight="1" thickBot="1" x14ac:dyDescent="0.3">
      <c r="C4" s="814" t="s">
        <v>5</v>
      </c>
      <c r="D4" s="815"/>
      <c r="E4" s="833"/>
      <c r="F4" s="815"/>
      <c r="G4" s="815"/>
      <c r="H4" s="815"/>
      <c r="I4" s="816"/>
      <c r="J4" s="817" t="s">
        <v>6</v>
      </c>
      <c r="K4" s="818"/>
      <c r="L4" s="817" t="s">
        <v>7</v>
      </c>
      <c r="M4" s="818"/>
    </row>
    <row r="5" spans="1:13" ht="27" thickBot="1" x14ac:dyDescent="0.3">
      <c r="A5" s="14" t="s">
        <v>8</v>
      </c>
      <c r="B5" s="14" t="s">
        <v>9</v>
      </c>
      <c r="C5" s="15" t="s">
        <v>10</v>
      </c>
      <c r="D5" s="16" t="s">
        <v>11</v>
      </c>
      <c r="E5" s="17" t="s">
        <v>12</v>
      </c>
      <c r="F5" s="16" t="s">
        <v>13</v>
      </c>
      <c r="G5" s="18" t="s">
        <v>14</v>
      </c>
      <c r="H5" s="19" t="s">
        <v>15</v>
      </c>
      <c r="I5" s="20" t="s">
        <v>16</v>
      </c>
      <c r="J5" s="16" t="s">
        <v>17</v>
      </c>
      <c r="K5" s="21" t="s">
        <v>18</v>
      </c>
      <c r="L5" s="22" t="s">
        <v>19</v>
      </c>
      <c r="M5" s="23" t="s">
        <v>18</v>
      </c>
    </row>
    <row r="6" spans="1:13" ht="13.8" hidden="1" x14ac:dyDescent="0.25">
      <c r="A6" s="24"/>
      <c r="B6" s="24"/>
      <c r="C6" s="25" t="s">
        <v>20</v>
      </c>
      <c r="D6" s="26" t="s">
        <v>21</v>
      </c>
      <c r="E6" s="27"/>
      <c r="F6" s="129"/>
      <c r="G6" s="28">
        <v>477685200</v>
      </c>
      <c r="H6" s="29">
        <f>+E6+F6+G6</f>
        <v>477685200</v>
      </c>
      <c r="I6" s="322"/>
      <c r="J6" s="130"/>
      <c r="K6" s="131"/>
      <c r="L6" s="132"/>
      <c r="M6" s="46"/>
    </row>
    <row r="7" spans="1:13" ht="13.8" hidden="1" x14ac:dyDescent="0.25">
      <c r="A7" s="24"/>
      <c r="B7" s="24"/>
      <c r="C7" s="25" t="s">
        <v>813</v>
      </c>
      <c r="D7" s="26" t="s">
        <v>814</v>
      </c>
      <c r="E7" s="27"/>
      <c r="F7" s="129"/>
      <c r="G7" s="28">
        <v>4100000</v>
      </c>
      <c r="H7" s="29">
        <f>+E7+F7+G7</f>
        <v>4100000</v>
      </c>
      <c r="I7" s="322"/>
      <c r="J7" s="130"/>
      <c r="K7" s="131"/>
      <c r="L7" s="132"/>
      <c r="M7" s="46"/>
    </row>
    <row r="8" spans="1:13" ht="66" hidden="1" x14ac:dyDescent="0.25">
      <c r="A8" s="24"/>
      <c r="B8" s="24"/>
      <c r="C8" s="34" t="s">
        <v>22</v>
      </c>
      <c r="D8" s="35" t="s">
        <v>23</v>
      </c>
      <c r="E8" s="36"/>
      <c r="F8" s="133"/>
      <c r="G8" s="37">
        <v>9800000</v>
      </c>
      <c r="H8" s="38">
        <f t="shared" ref="H8:H73" si="0">+E8+F8+G8</f>
        <v>9800000</v>
      </c>
      <c r="I8" s="39" t="s">
        <v>929</v>
      </c>
      <c r="J8" s="134"/>
      <c r="K8" s="135"/>
      <c r="L8" s="136"/>
      <c r="M8" s="46"/>
    </row>
    <row r="9" spans="1:13" ht="13.8" hidden="1" x14ac:dyDescent="0.25">
      <c r="A9" s="24"/>
      <c r="B9" s="24"/>
      <c r="C9" s="34" t="s">
        <v>24</v>
      </c>
      <c r="D9" s="35" t="s">
        <v>25</v>
      </c>
      <c r="E9" s="36"/>
      <c r="F9" s="133"/>
      <c r="G9" s="37">
        <v>4300000</v>
      </c>
      <c r="H9" s="38">
        <f t="shared" si="0"/>
        <v>4300000</v>
      </c>
      <c r="I9" s="39"/>
      <c r="J9" s="134"/>
      <c r="K9" s="135"/>
      <c r="L9" s="136"/>
      <c r="M9" s="46"/>
    </row>
    <row r="10" spans="1:13" ht="13.8" hidden="1" x14ac:dyDescent="0.25">
      <c r="A10" s="24"/>
      <c r="B10" s="24"/>
      <c r="C10" s="34" t="s">
        <v>26</v>
      </c>
      <c r="D10" s="35" t="s">
        <v>27</v>
      </c>
      <c r="E10" s="36"/>
      <c r="F10" s="133"/>
      <c r="G10" s="37">
        <v>110500000</v>
      </c>
      <c r="H10" s="38">
        <f t="shared" si="0"/>
        <v>110500000</v>
      </c>
      <c r="I10" s="39"/>
      <c r="J10" s="134"/>
      <c r="K10" s="135"/>
      <c r="L10" s="136"/>
      <c r="M10" s="46"/>
    </row>
    <row r="11" spans="1:13" ht="13.8" hidden="1" x14ac:dyDescent="0.25">
      <c r="A11" s="24"/>
      <c r="B11" s="24"/>
      <c r="C11" s="34" t="s">
        <v>28</v>
      </c>
      <c r="D11" s="35" t="s">
        <v>29</v>
      </c>
      <c r="E11" s="36"/>
      <c r="F11" s="133"/>
      <c r="G11" s="37">
        <v>54988320</v>
      </c>
      <c r="H11" s="38">
        <f t="shared" si="0"/>
        <v>54988320</v>
      </c>
      <c r="I11" s="42"/>
      <c r="J11" s="134"/>
      <c r="K11" s="135"/>
      <c r="L11" s="136"/>
      <c r="M11" s="46"/>
    </row>
    <row r="12" spans="1:13" ht="13.8" hidden="1" x14ac:dyDescent="0.25">
      <c r="A12" s="24"/>
      <c r="B12" s="24"/>
      <c r="C12" s="34" t="s">
        <v>30</v>
      </c>
      <c r="D12" s="35" t="s">
        <v>31</v>
      </c>
      <c r="E12" s="36"/>
      <c r="F12" s="133"/>
      <c r="G12" s="37">
        <v>61087756</v>
      </c>
      <c r="H12" s="38">
        <f t="shared" si="0"/>
        <v>61087756</v>
      </c>
      <c r="I12" s="39"/>
      <c r="J12" s="134"/>
      <c r="K12" s="135"/>
      <c r="L12" s="136"/>
      <c r="M12" s="46"/>
    </row>
    <row r="13" spans="1:13" ht="13.8" hidden="1" x14ac:dyDescent="0.25">
      <c r="A13" s="24"/>
      <c r="B13" s="24"/>
      <c r="C13" s="34" t="s">
        <v>32</v>
      </c>
      <c r="D13" s="35" t="s">
        <v>33</v>
      </c>
      <c r="E13" s="36"/>
      <c r="F13" s="133"/>
      <c r="G13" s="37">
        <v>53143531</v>
      </c>
      <c r="H13" s="38">
        <f t="shared" si="0"/>
        <v>53143531</v>
      </c>
      <c r="I13" s="39"/>
      <c r="J13" s="134"/>
      <c r="K13" s="135"/>
      <c r="L13" s="136"/>
      <c r="M13" s="46"/>
    </row>
    <row r="14" spans="1:13" ht="13.8" hidden="1" x14ac:dyDescent="0.25">
      <c r="A14" s="24"/>
      <c r="B14" s="24"/>
      <c r="C14" s="34" t="s">
        <v>34</v>
      </c>
      <c r="D14" s="35" t="s">
        <v>35</v>
      </c>
      <c r="E14" s="36"/>
      <c r="F14" s="133"/>
      <c r="G14" s="37">
        <v>15500000</v>
      </c>
      <c r="H14" s="38">
        <f t="shared" si="0"/>
        <v>15500000</v>
      </c>
      <c r="I14" s="323"/>
      <c r="J14" s="134"/>
      <c r="K14" s="135"/>
      <c r="L14" s="136"/>
      <c r="M14" s="46"/>
    </row>
    <row r="15" spans="1:13" ht="93" hidden="1" customHeight="1" x14ac:dyDescent="0.25">
      <c r="A15" s="24"/>
      <c r="B15" s="24"/>
      <c r="C15" s="34" t="s">
        <v>36</v>
      </c>
      <c r="D15" s="40" t="s">
        <v>37</v>
      </c>
      <c r="E15" s="41"/>
      <c r="F15" s="137"/>
      <c r="G15" s="37">
        <v>67526578</v>
      </c>
      <c r="H15" s="38">
        <f t="shared" si="0"/>
        <v>67526578</v>
      </c>
      <c r="I15" s="324" t="s">
        <v>930</v>
      </c>
      <c r="J15" s="134"/>
      <c r="K15" s="135"/>
      <c r="L15" s="136"/>
      <c r="M15" s="46"/>
    </row>
    <row r="16" spans="1:13" ht="55.2" hidden="1" x14ac:dyDescent="0.25">
      <c r="A16" s="24"/>
      <c r="B16" s="24"/>
      <c r="C16" s="34" t="s">
        <v>39</v>
      </c>
      <c r="D16" s="43" t="s">
        <v>40</v>
      </c>
      <c r="E16" s="44"/>
      <c r="F16" s="138"/>
      <c r="G16" s="37">
        <v>3650086</v>
      </c>
      <c r="H16" s="38">
        <f t="shared" si="0"/>
        <v>3650086</v>
      </c>
      <c r="I16" s="324" t="s">
        <v>931</v>
      </c>
      <c r="J16" s="134"/>
      <c r="K16" s="135"/>
      <c r="L16" s="136"/>
      <c r="M16" s="46"/>
    </row>
    <row r="17" spans="1:13" ht="85.95" hidden="1" customHeight="1" x14ac:dyDescent="0.25">
      <c r="A17" s="24"/>
      <c r="B17" s="24"/>
      <c r="C17" s="34" t="s">
        <v>42</v>
      </c>
      <c r="D17" s="40" t="s">
        <v>43</v>
      </c>
      <c r="E17" s="41"/>
      <c r="F17" s="137"/>
      <c r="G17" s="37">
        <v>39566925</v>
      </c>
      <c r="H17" s="38">
        <f t="shared" si="0"/>
        <v>39566925</v>
      </c>
      <c r="I17" s="324" t="s">
        <v>932</v>
      </c>
      <c r="J17" s="134"/>
      <c r="K17" s="135"/>
      <c r="L17" s="136"/>
      <c r="M17" s="46"/>
    </row>
    <row r="18" spans="1:13" ht="100.95" hidden="1" customHeight="1" x14ac:dyDescent="0.25">
      <c r="A18" s="24"/>
      <c r="B18" s="24"/>
      <c r="C18" s="34" t="s">
        <v>45</v>
      </c>
      <c r="D18" s="40" t="s">
        <v>46</v>
      </c>
      <c r="E18" s="41"/>
      <c r="F18" s="137"/>
      <c r="G18" s="37">
        <v>21900512</v>
      </c>
      <c r="H18" s="38">
        <f t="shared" si="0"/>
        <v>21900512</v>
      </c>
      <c r="I18" s="324" t="s">
        <v>933</v>
      </c>
      <c r="J18" s="134"/>
      <c r="K18" s="135"/>
      <c r="L18" s="136"/>
      <c r="M18" s="46"/>
    </row>
    <row r="19" spans="1:13" ht="77.400000000000006" hidden="1" customHeight="1" x14ac:dyDescent="0.25">
      <c r="A19" s="24"/>
      <c r="B19" s="24"/>
      <c r="C19" s="34" t="s">
        <v>48</v>
      </c>
      <c r="D19" s="40" t="s">
        <v>49</v>
      </c>
      <c r="E19" s="41"/>
      <c r="F19" s="137"/>
      <c r="G19" s="37">
        <v>10950256</v>
      </c>
      <c r="H19" s="38">
        <f t="shared" si="0"/>
        <v>10950256</v>
      </c>
      <c r="I19" s="324" t="s">
        <v>934</v>
      </c>
      <c r="J19" s="134"/>
      <c r="K19" s="135"/>
      <c r="L19" s="136"/>
      <c r="M19" s="46"/>
    </row>
    <row r="20" spans="1:13" ht="96.6" hidden="1" x14ac:dyDescent="0.25">
      <c r="A20" s="24"/>
      <c r="B20" s="24"/>
      <c r="C20" s="34" t="s">
        <v>51</v>
      </c>
      <c r="D20" s="40" t="s">
        <v>935</v>
      </c>
      <c r="E20" s="41"/>
      <c r="F20" s="137"/>
      <c r="G20" s="37">
        <v>8400000</v>
      </c>
      <c r="H20" s="38">
        <f t="shared" si="0"/>
        <v>8400000</v>
      </c>
      <c r="I20" s="324" t="s">
        <v>936</v>
      </c>
      <c r="J20" s="134"/>
      <c r="K20" s="135"/>
      <c r="L20" s="136"/>
      <c r="M20" s="46"/>
    </row>
    <row r="21" spans="1:13" ht="75.599999999999994" customHeight="1" x14ac:dyDescent="0.25">
      <c r="A21" s="2">
        <v>1</v>
      </c>
      <c r="B21" s="45" t="s">
        <v>54</v>
      </c>
      <c r="C21" s="74" t="s">
        <v>55</v>
      </c>
      <c r="D21" s="46" t="s">
        <v>56</v>
      </c>
      <c r="E21" s="232">
        <v>98223851</v>
      </c>
      <c r="F21" s="139"/>
      <c r="G21" s="325"/>
      <c r="H21" s="38">
        <f t="shared" si="0"/>
        <v>98223851</v>
      </c>
      <c r="I21" s="39" t="s">
        <v>937</v>
      </c>
      <c r="J21" s="31"/>
      <c r="K21" s="140"/>
      <c r="L21" s="141" t="s">
        <v>938</v>
      </c>
      <c r="M21" s="46" t="s">
        <v>939</v>
      </c>
    </row>
    <row r="22" spans="1:13" ht="13.8" hidden="1" x14ac:dyDescent="0.25">
      <c r="A22" s="2">
        <v>1</v>
      </c>
      <c r="B22" s="45" t="s">
        <v>54</v>
      </c>
      <c r="C22" s="34" t="s">
        <v>58</v>
      </c>
      <c r="D22" s="46" t="s">
        <v>59</v>
      </c>
      <c r="E22" s="142"/>
      <c r="F22" s="142"/>
      <c r="G22" s="48"/>
      <c r="H22" s="38">
        <f t="shared" si="0"/>
        <v>0</v>
      </c>
      <c r="I22" s="39"/>
      <c r="J22" s="31"/>
      <c r="K22" s="140"/>
      <c r="L22" s="141" t="s">
        <v>57</v>
      </c>
      <c r="M22" s="46"/>
    </row>
    <row r="23" spans="1:13" ht="58.2" customHeight="1" x14ac:dyDescent="0.25">
      <c r="A23" s="2">
        <v>1</v>
      </c>
      <c r="B23" s="45" t="s">
        <v>54</v>
      </c>
      <c r="C23" s="74" t="s">
        <v>60</v>
      </c>
      <c r="D23" s="46" t="s">
        <v>61</v>
      </c>
      <c r="E23" s="232">
        <v>8696231</v>
      </c>
      <c r="F23" s="326"/>
      <c r="G23" s="325"/>
      <c r="H23" s="38">
        <f t="shared" si="0"/>
        <v>8696231</v>
      </c>
      <c r="I23" s="323" t="s">
        <v>940</v>
      </c>
      <c r="J23" s="31"/>
      <c r="K23" s="140"/>
      <c r="L23" s="141" t="s">
        <v>941</v>
      </c>
      <c r="M23" s="46" t="s">
        <v>942</v>
      </c>
    </row>
    <row r="24" spans="1:13" ht="13.8" hidden="1" x14ac:dyDescent="0.25">
      <c r="A24" s="2">
        <v>1</v>
      </c>
      <c r="B24" s="45" t="s">
        <v>54</v>
      </c>
      <c r="C24" s="34" t="s">
        <v>64</v>
      </c>
      <c r="D24" s="46" t="s">
        <v>65</v>
      </c>
      <c r="E24" s="142"/>
      <c r="F24" s="142"/>
      <c r="G24" s="48">
        <v>0</v>
      </c>
      <c r="H24" s="38">
        <f t="shared" si="0"/>
        <v>0</v>
      </c>
      <c r="I24" s="49"/>
      <c r="J24" s="31"/>
      <c r="K24" s="140"/>
      <c r="L24" s="141" t="s">
        <v>57</v>
      </c>
      <c r="M24" s="46"/>
    </row>
    <row r="25" spans="1:13" ht="18" hidden="1" customHeight="1" x14ac:dyDescent="0.25">
      <c r="A25" s="2">
        <v>1</v>
      </c>
      <c r="B25" s="45" t="s">
        <v>54</v>
      </c>
      <c r="C25" s="74" t="s">
        <v>66</v>
      </c>
      <c r="D25" s="46" t="s">
        <v>67</v>
      </c>
      <c r="E25" s="326"/>
      <c r="F25" s="326"/>
      <c r="G25" s="325">
        <v>0</v>
      </c>
      <c r="H25" s="38">
        <f t="shared" si="0"/>
        <v>0</v>
      </c>
      <c r="I25" s="49"/>
      <c r="J25" s="31"/>
      <c r="K25" s="140"/>
      <c r="L25" s="141" t="s">
        <v>57</v>
      </c>
      <c r="M25" s="46"/>
    </row>
    <row r="26" spans="1:13" ht="81" customHeight="1" x14ac:dyDescent="0.25">
      <c r="A26" s="2">
        <v>1</v>
      </c>
      <c r="B26" s="45" t="s">
        <v>68</v>
      </c>
      <c r="C26" s="74" t="s">
        <v>69</v>
      </c>
      <c r="D26" s="46" t="s">
        <v>70</v>
      </c>
      <c r="E26" s="232">
        <v>1356000</v>
      </c>
      <c r="F26" s="326"/>
      <c r="G26" s="325"/>
      <c r="H26" s="38">
        <f t="shared" si="0"/>
        <v>1356000</v>
      </c>
      <c r="I26" s="49" t="s">
        <v>943</v>
      </c>
      <c r="J26" s="31"/>
      <c r="K26" s="140"/>
      <c r="L26" s="143"/>
      <c r="M26" s="46"/>
    </row>
    <row r="27" spans="1:13" ht="94.2" customHeight="1" x14ac:dyDescent="0.25">
      <c r="A27" s="2">
        <v>1</v>
      </c>
      <c r="B27" s="45" t="s">
        <v>68</v>
      </c>
      <c r="C27" s="74" t="s">
        <v>71</v>
      </c>
      <c r="D27" s="46" t="s">
        <v>72</v>
      </c>
      <c r="E27" s="232">
        <v>18984000</v>
      </c>
      <c r="F27" s="326"/>
      <c r="G27" s="325"/>
      <c r="H27" s="38">
        <f t="shared" si="0"/>
        <v>18984000</v>
      </c>
      <c r="I27" s="49" t="s">
        <v>944</v>
      </c>
      <c r="J27" s="31"/>
      <c r="K27" s="140"/>
      <c r="L27" s="143"/>
      <c r="M27" s="46"/>
    </row>
    <row r="28" spans="1:13" ht="13.8" hidden="1" x14ac:dyDescent="0.25">
      <c r="A28" s="2">
        <v>1</v>
      </c>
      <c r="B28" s="45" t="s">
        <v>68</v>
      </c>
      <c r="C28" s="74" t="s">
        <v>73</v>
      </c>
      <c r="D28" s="46" t="s">
        <v>74</v>
      </c>
      <c r="E28" s="232"/>
      <c r="F28" s="326"/>
      <c r="G28" s="325">
        <v>1592000</v>
      </c>
      <c r="H28" s="38">
        <f t="shared" si="0"/>
        <v>1592000</v>
      </c>
      <c r="I28" s="323"/>
      <c r="J28" s="31" t="s">
        <v>129</v>
      </c>
      <c r="K28" s="140" t="s">
        <v>945</v>
      </c>
      <c r="L28" s="143"/>
      <c r="M28" s="46"/>
    </row>
    <row r="29" spans="1:13" ht="13.8" hidden="1" x14ac:dyDescent="0.25">
      <c r="A29" s="2">
        <v>1</v>
      </c>
      <c r="B29" s="45" t="s">
        <v>68</v>
      </c>
      <c r="C29" s="74" t="s">
        <v>75</v>
      </c>
      <c r="D29" s="46" t="s">
        <v>76</v>
      </c>
      <c r="E29" s="232"/>
      <c r="F29" s="326"/>
      <c r="G29" s="325">
        <v>30643927</v>
      </c>
      <c r="H29" s="38">
        <f t="shared" si="0"/>
        <v>30643927</v>
      </c>
      <c r="I29" s="72"/>
      <c r="J29" s="31"/>
      <c r="K29" s="140"/>
      <c r="L29" s="143" t="s">
        <v>946</v>
      </c>
      <c r="M29" s="46" t="s">
        <v>947</v>
      </c>
    </row>
    <row r="30" spans="1:13" ht="13.8" hidden="1" x14ac:dyDescent="0.25">
      <c r="A30" s="2">
        <v>1</v>
      </c>
      <c r="B30" s="45" t="s">
        <v>68</v>
      </c>
      <c r="C30" s="34" t="s">
        <v>79</v>
      </c>
      <c r="D30" s="46" t="s">
        <v>80</v>
      </c>
      <c r="E30" s="142"/>
      <c r="F30" s="142"/>
      <c r="G30" s="48">
        <v>0</v>
      </c>
      <c r="H30" s="38">
        <f t="shared" si="0"/>
        <v>0</v>
      </c>
      <c r="I30" s="49"/>
      <c r="J30" s="31"/>
      <c r="K30" s="140"/>
      <c r="L30" s="143"/>
      <c r="M30" s="46"/>
    </row>
    <row r="31" spans="1:13" ht="66" x14ac:dyDescent="0.25">
      <c r="A31" s="2">
        <v>1</v>
      </c>
      <c r="B31" s="45" t="s">
        <v>83</v>
      </c>
      <c r="C31" s="74" t="s">
        <v>84</v>
      </c>
      <c r="D31" s="46" t="s">
        <v>85</v>
      </c>
      <c r="E31" s="232">
        <v>400000</v>
      </c>
      <c r="F31" s="326"/>
      <c r="G31" s="325"/>
      <c r="H31" s="38">
        <f t="shared" si="0"/>
        <v>400000</v>
      </c>
      <c r="I31" s="52" t="s">
        <v>948</v>
      </c>
      <c r="J31" s="31" t="s">
        <v>129</v>
      </c>
      <c r="K31" s="140" t="s">
        <v>949</v>
      </c>
      <c r="L31" s="141"/>
      <c r="M31" s="46"/>
    </row>
    <row r="32" spans="1:13" ht="13.8" hidden="1" x14ac:dyDescent="0.25">
      <c r="A32" s="2">
        <v>1</v>
      </c>
      <c r="B32" s="45" t="s">
        <v>83</v>
      </c>
      <c r="C32" s="34" t="s">
        <v>90</v>
      </c>
      <c r="D32" s="50" t="s">
        <v>91</v>
      </c>
      <c r="E32" s="145"/>
      <c r="F32" s="145"/>
      <c r="G32" s="48">
        <v>0</v>
      </c>
      <c r="H32" s="38">
        <f t="shared" si="0"/>
        <v>0</v>
      </c>
      <c r="I32" s="52"/>
      <c r="J32" s="31"/>
      <c r="K32" s="140"/>
      <c r="L32" s="143"/>
      <c r="M32" s="46"/>
    </row>
    <row r="33" spans="1:13" ht="13.8" hidden="1" x14ac:dyDescent="0.25">
      <c r="A33" s="2">
        <v>1</v>
      </c>
      <c r="B33" s="45" t="s">
        <v>83</v>
      </c>
      <c r="C33" s="74" t="s">
        <v>93</v>
      </c>
      <c r="D33" s="46" t="s">
        <v>94</v>
      </c>
      <c r="E33" s="232"/>
      <c r="F33" s="326"/>
      <c r="G33" s="325">
        <v>40074250</v>
      </c>
      <c r="H33" s="38">
        <f t="shared" si="0"/>
        <v>40074250</v>
      </c>
      <c r="I33" s="323"/>
      <c r="J33" s="31"/>
      <c r="K33" s="140" t="s">
        <v>950</v>
      </c>
      <c r="L33" s="143" t="s">
        <v>951</v>
      </c>
      <c r="M33" s="46" t="s">
        <v>952</v>
      </c>
    </row>
    <row r="34" spans="1:13" ht="13.8" hidden="1" x14ac:dyDescent="0.25">
      <c r="A34" s="2">
        <v>1</v>
      </c>
      <c r="B34" s="45" t="s">
        <v>83</v>
      </c>
      <c r="C34" s="34" t="s">
        <v>96</v>
      </c>
      <c r="D34" s="50" t="s">
        <v>97</v>
      </c>
      <c r="E34" s="145"/>
      <c r="F34" s="145"/>
      <c r="G34" s="48">
        <v>0</v>
      </c>
      <c r="H34" s="38">
        <f t="shared" si="0"/>
        <v>0</v>
      </c>
      <c r="I34" s="327"/>
      <c r="J34" s="31"/>
      <c r="K34" s="140"/>
      <c r="L34" s="143"/>
      <c r="M34" s="46"/>
    </row>
    <row r="35" spans="1:13" ht="13.8" hidden="1" x14ac:dyDescent="0.25">
      <c r="A35" s="2">
        <v>1</v>
      </c>
      <c r="B35" s="45" t="s">
        <v>83</v>
      </c>
      <c r="C35" s="34" t="s">
        <v>98</v>
      </c>
      <c r="D35" s="50" t="s">
        <v>99</v>
      </c>
      <c r="E35" s="145"/>
      <c r="F35" s="145"/>
      <c r="G35" s="48">
        <v>0</v>
      </c>
      <c r="H35" s="38">
        <f t="shared" si="0"/>
        <v>0</v>
      </c>
      <c r="I35" s="53"/>
      <c r="J35" s="31"/>
      <c r="K35" s="140"/>
      <c r="L35" s="143"/>
      <c r="M35" s="46"/>
    </row>
    <row r="36" spans="1:13" ht="26.4" hidden="1" x14ac:dyDescent="0.25">
      <c r="A36" s="2">
        <v>1</v>
      </c>
      <c r="B36" s="45" t="s">
        <v>83</v>
      </c>
      <c r="C36" s="74" t="s">
        <v>100</v>
      </c>
      <c r="D36" s="68" t="s">
        <v>101</v>
      </c>
      <c r="E36" s="232"/>
      <c r="F36" s="326"/>
      <c r="G36" s="325">
        <v>1914269</v>
      </c>
      <c r="H36" s="38">
        <f t="shared" si="0"/>
        <v>1914269</v>
      </c>
      <c r="I36" s="53"/>
      <c r="J36" s="31"/>
      <c r="K36" s="140" t="s">
        <v>953</v>
      </c>
      <c r="L36" s="143"/>
      <c r="M36" s="46"/>
    </row>
    <row r="37" spans="1:13" ht="26.4" hidden="1" x14ac:dyDescent="0.25">
      <c r="A37" s="2">
        <v>1</v>
      </c>
      <c r="B37" s="45" t="s">
        <v>83</v>
      </c>
      <c r="C37" s="74" t="s">
        <v>104</v>
      </c>
      <c r="D37" s="68" t="s">
        <v>105</v>
      </c>
      <c r="E37" s="232"/>
      <c r="F37" s="326"/>
      <c r="G37" s="325">
        <v>624785</v>
      </c>
      <c r="H37" s="38">
        <f t="shared" si="0"/>
        <v>624785</v>
      </c>
      <c r="I37" s="53"/>
      <c r="J37" s="31" t="s">
        <v>129</v>
      </c>
      <c r="K37" s="140" t="s">
        <v>954</v>
      </c>
      <c r="L37" s="143" t="s">
        <v>955</v>
      </c>
      <c r="M37" s="46" t="s">
        <v>956</v>
      </c>
    </row>
    <row r="38" spans="1:13" ht="13.8" hidden="1" x14ac:dyDescent="0.25">
      <c r="A38" s="2">
        <v>1</v>
      </c>
      <c r="B38" s="45" t="s">
        <v>109</v>
      </c>
      <c r="C38" s="34" t="s">
        <v>110</v>
      </c>
      <c r="D38" s="50" t="s">
        <v>111</v>
      </c>
      <c r="E38" s="145"/>
      <c r="F38" s="145"/>
      <c r="G38" s="57">
        <v>0</v>
      </c>
      <c r="H38" s="38">
        <f t="shared" si="0"/>
        <v>0</v>
      </c>
      <c r="I38" s="53"/>
      <c r="J38" s="31"/>
      <c r="K38" s="140"/>
      <c r="L38" s="143"/>
      <c r="M38" s="46"/>
    </row>
    <row r="39" spans="1:13" ht="13.8" hidden="1" x14ac:dyDescent="0.25">
      <c r="A39" s="2">
        <v>1</v>
      </c>
      <c r="B39" s="45" t="s">
        <v>109</v>
      </c>
      <c r="C39" s="34" t="s">
        <v>112</v>
      </c>
      <c r="D39" s="50" t="s">
        <v>113</v>
      </c>
      <c r="E39" s="145"/>
      <c r="F39" s="145"/>
      <c r="G39" s="57">
        <v>0</v>
      </c>
      <c r="H39" s="38">
        <f t="shared" si="0"/>
        <v>0</v>
      </c>
      <c r="I39" s="53"/>
      <c r="J39" s="31"/>
      <c r="K39" s="140"/>
      <c r="L39" s="143"/>
      <c r="M39" s="46"/>
    </row>
    <row r="40" spans="1:13" ht="13.8" hidden="1" x14ac:dyDescent="0.25">
      <c r="A40" s="2">
        <v>1</v>
      </c>
      <c r="B40" s="45" t="s">
        <v>109</v>
      </c>
      <c r="C40" s="34" t="s">
        <v>114</v>
      </c>
      <c r="D40" s="50" t="s">
        <v>115</v>
      </c>
      <c r="E40" s="145"/>
      <c r="F40" s="145"/>
      <c r="G40" s="48">
        <v>0</v>
      </c>
      <c r="H40" s="38">
        <f t="shared" si="0"/>
        <v>0</v>
      </c>
      <c r="I40" s="53"/>
      <c r="J40" s="31"/>
      <c r="K40" s="140"/>
      <c r="L40" s="141"/>
      <c r="M40" s="46"/>
    </row>
    <row r="41" spans="1:13" ht="66" hidden="1" x14ac:dyDescent="0.25">
      <c r="A41" s="2">
        <v>1</v>
      </c>
      <c r="B41" s="45" t="s">
        <v>109</v>
      </c>
      <c r="C41" s="74" t="s">
        <v>116</v>
      </c>
      <c r="D41" s="46" t="s">
        <v>117</v>
      </c>
      <c r="E41" s="232"/>
      <c r="F41" s="326"/>
      <c r="G41" s="325">
        <v>3443767</v>
      </c>
      <c r="H41" s="38">
        <f t="shared" si="0"/>
        <v>3443767</v>
      </c>
      <c r="I41" s="52" t="s">
        <v>957</v>
      </c>
      <c r="J41" s="147" t="s">
        <v>129</v>
      </c>
      <c r="K41" s="148" t="s">
        <v>958</v>
      </c>
      <c r="L41" s="141"/>
      <c r="M41" s="46"/>
    </row>
    <row r="42" spans="1:13" ht="52.8" hidden="1" x14ac:dyDescent="0.25">
      <c r="A42" s="2">
        <v>1</v>
      </c>
      <c r="B42" s="45" t="s">
        <v>109</v>
      </c>
      <c r="C42" s="74" t="s">
        <v>120</v>
      </c>
      <c r="D42" s="46" t="s">
        <v>121</v>
      </c>
      <c r="E42" s="232"/>
      <c r="F42" s="326"/>
      <c r="G42" s="325">
        <v>9576039</v>
      </c>
      <c r="H42" s="38">
        <f t="shared" si="0"/>
        <v>9576039</v>
      </c>
      <c r="I42" s="53" t="s">
        <v>959</v>
      </c>
      <c r="J42" s="31"/>
      <c r="K42" s="140"/>
      <c r="L42" s="143" t="s">
        <v>960</v>
      </c>
      <c r="M42" s="46" t="s">
        <v>961</v>
      </c>
    </row>
    <row r="43" spans="1:13" ht="83.4" hidden="1" customHeight="1" x14ac:dyDescent="0.25">
      <c r="A43" s="2">
        <v>1</v>
      </c>
      <c r="B43" s="45" t="s">
        <v>109</v>
      </c>
      <c r="C43" s="74" t="s">
        <v>126</v>
      </c>
      <c r="D43" s="46" t="s">
        <v>127</v>
      </c>
      <c r="E43" s="232"/>
      <c r="F43" s="326"/>
      <c r="G43" s="325">
        <v>232000000</v>
      </c>
      <c r="H43" s="38">
        <f t="shared" si="0"/>
        <v>232000000</v>
      </c>
      <c r="I43" s="53" t="s">
        <v>962</v>
      </c>
      <c r="J43" s="149" t="s">
        <v>129</v>
      </c>
      <c r="K43" s="150" t="s">
        <v>963</v>
      </c>
      <c r="L43" s="158" t="s">
        <v>964</v>
      </c>
      <c r="M43" s="46" t="s">
        <v>965</v>
      </c>
    </row>
    <row r="44" spans="1:13" ht="91.2" customHeight="1" x14ac:dyDescent="0.25">
      <c r="A44" s="2">
        <v>1</v>
      </c>
      <c r="B44" s="45" t="s">
        <v>109</v>
      </c>
      <c r="C44" s="74" t="s">
        <v>133</v>
      </c>
      <c r="D44" s="46" t="s">
        <v>134</v>
      </c>
      <c r="E44" s="232">
        <v>20731618</v>
      </c>
      <c r="F44" s="326"/>
      <c r="G44" s="325">
        <v>18500000</v>
      </c>
      <c r="H44" s="38">
        <f t="shared" si="0"/>
        <v>39231618</v>
      </c>
      <c r="I44" s="53" t="s">
        <v>966</v>
      </c>
      <c r="J44" s="31" t="s">
        <v>129</v>
      </c>
      <c r="K44" s="140"/>
      <c r="L44" s="141" t="s">
        <v>967</v>
      </c>
      <c r="M44" s="46" t="s">
        <v>968</v>
      </c>
    </row>
    <row r="45" spans="1:13" ht="13.8" hidden="1" x14ac:dyDescent="0.25">
      <c r="A45" s="2">
        <v>1</v>
      </c>
      <c r="B45" s="45" t="s">
        <v>139</v>
      </c>
      <c r="C45" s="60" t="s">
        <v>140</v>
      </c>
      <c r="D45" s="54" t="s">
        <v>141</v>
      </c>
      <c r="E45" s="152"/>
      <c r="F45" s="152"/>
      <c r="G45" s="37"/>
      <c r="H45" s="38">
        <f t="shared" si="0"/>
        <v>0</v>
      </c>
      <c r="I45" s="53"/>
      <c r="J45" s="31"/>
      <c r="K45" s="140"/>
      <c r="L45" s="141"/>
      <c r="M45" s="46"/>
    </row>
    <row r="46" spans="1:13" ht="13.8" hidden="1" x14ac:dyDescent="0.25">
      <c r="A46" s="2">
        <v>1</v>
      </c>
      <c r="B46" s="45" t="s">
        <v>139</v>
      </c>
      <c r="C46" s="60" t="s">
        <v>142</v>
      </c>
      <c r="D46" s="54" t="s">
        <v>143</v>
      </c>
      <c r="E46" s="152"/>
      <c r="F46" s="152"/>
      <c r="G46" s="37">
        <v>0</v>
      </c>
      <c r="H46" s="38">
        <f t="shared" si="0"/>
        <v>0</v>
      </c>
      <c r="I46" s="323"/>
      <c r="J46" s="31"/>
      <c r="K46" s="140"/>
      <c r="L46" s="141"/>
      <c r="M46" s="46"/>
    </row>
    <row r="47" spans="1:13" ht="13.8" hidden="1" x14ac:dyDescent="0.25">
      <c r="A47" s="2">
        <v>1</v>
      </c>
      <c r="B47" s="45" t="s">
        <v>139</v>
      </c>
      <c r="C47" s="60" t="s">
        <v>144</v>
      </c>
      <c r="D47" s="54" t="s">
        <v>145</v>
      </c>
      <c r="E47" s="152"/>
      <c r="F47" s="152"/>
      <c r="G47" s="37">
        <v>0</v>
      </c>
      <c r="H47" s="38">
        <f t="shared" si="0"/>
        <v>0</v>
      </c>
      <c r="I47" s="62"/>
      <c r="J47" s="31"/>
      <c r="K47" s="140"/>
      <c r="L47" s="143"/>
      <c r="M47" s="46"/>
    </row>
    <row r="48" spans="1:13" ht="13.8" hidden="1" x14ac:dyDescent="0.25">
      <c r="A48" s="2">
        <v>1</v>
      </c>
      <c r="B48" s="45" t="s">
        <v>139</v>
      </c>
      <c r="C48" s="60" t="s">
        <v>146</v>
      </c>
      <c r="D48" s="54" t="s">
        <v>147</v>
      </c>
      <c r="E48" s="152"/>
      <c r="F48" s="152"/>
      <c r="G48" s="37">
        <v>0</v>
      </c>
      <c r="H48" s="38">
        <f t="shared" si="0"/>
        <v>0</v>
      </c>
      <c r="I48" s="62"/>
      <c r="J48" s="31"/>
      <c r="K48" s="140"/>
      <c r="L48" s="141"/>
      <c r="M48" s="46"/>
    </row>
    <row r="49" spans="1:13" ht="13.8" hidden="1" x14ac:dyDescent="0.25">
      <c r="A49" s="2">
        <v>1</v>
      </c>
      <c r="B49" s="45" t="s">
        <v>148</v>
      </c>
      <c r="C49" s="60" t="s">
        <v>149</v>
      </c>
      <c r="D49" s="54" t="s">
        <v>150</v>
      </c>
      <c r="E49" s="152"/>
      <c r="F49" s="152"/>
      <c r="G49" s="37">
        <v>0</v>
      </c>
      <c r="H49" s="38">
        <f t="shared" si="0"/>
        <v>0</v>
      </c>
      <c r="I49" s="323"/>
      <c r="J49" s="31"/>
      <c r="K49" s="140"/>
      <c r="L49" s="141"/>
      <c r="M49" s="46"/>
    </row>
    <row r="50" spans="1:13" ht="13.8" hidden="1" x14ac:dyDescent="0.25">
      <c r="A50" s="2">
        <v>1</v>
      </c>
      <c r="B50" s="45" t="s">
        <v>148</v>
      </c>
      <c r="C50" s="34" t="s">
        <v>153</v>
      </c>
      <c r="D50" s="50" t="s">
        <v>154</v>
      </c>
      <c r="E50" s="145"/>
      <c r="F50" s="145"/>
      <c r="G50" s="57">
        <v>0</v>
      </c>
      <c r="H50" s="38">
        <f t="shared" si="0"/>
        <v>0</v>
      </c>
      <c r="I50" s="53"/>
      <c r="J50" s="31"/>
      <c r="K50" s="140"/>
      <c r="L50" s="143"/>
      <c r="M50" s="46"/>
    </row>
    <row r="51" spans="1:13" ht="13.8" hidden="1" x14ac:dyDescent="0.25">
      <c r="A51" s="2">
        <v>1</v>
      </c>
      <c r="B51" s="45" t="s">
        <v>148</v>
      </c>
      <c r="C51" s="34" t="s">
        <v>155</v>
      </c>
      <c r="D51" s="50" t="s">
        <v>156</v>
      </c>
      <c r="E51" s="145"/>
      <c r="F51" s="145"/>
      <c r="G51" s="57">
        <v>0</v>
      </c>
      <c r="H51" s="38">
        <f t="shared" si="0"/>
        <v>0</v>
      </c>
      <c r="I51" s="53"/>
      <c r="J51" s="31"/>
      <c r="K51" s="140"/>
      <c r="L51" s="143"/>
      <c r="M51" s="46"/>
    </row>
    <row r="52" spans="1:13" ht="13.8" hidden="1" x14ac:dyDescent="0.25">
      <c r="A52" s="2">
        <v>1</v>
      </c>
      <c r="B52" s="45" t="s">
        <v>157</v>
      </c>
      <c r="C52" s="34" t="s">
        <v>158</v>
      </c>
      <c r="D52" s="50" t="s">
        <v>159</v>
      </c>
      <c r="E52" s="145"/>
      <c r="F52" s="145"/>
      <c r="G52" s="48">
        <v>0</v>
      </c>
      <c r="H52" s="38">
        <f t="shared" si="0"/>
        <v>0</v>
      </c>
      <c r="I52" s="53"/>
      <c r="J52" s="31"/>
      <c r="K52" s="140"/>
      <c r="L52" s="141"/>
      <c r="M52" s="46"/>
    </row>
    <row r="53" spans="1:13" ht="13.8" hidden="1" x14ac:dyDescent="0.25">
      <c r="A53" s="2">
        <v>1</v>
      </c>
      <c r="B53" s="45" t="s">
        <v>157</v>
      </c>
      <c r="C53" s="34" t="s">
        <v>164</v>
      </c>
      <c r="D53" s="50" t="s">
        <v>165</v>
      </c>
      <c r="E53" s="145"/>
      <c r="F53" s="145"/>
      <c r="G53" s="48">
        <v>0</v>
      </c>
      <c r="H53" s="38">
        <f t="shared" si="0"/>
        <v>0</v>
      </c>
      <c r="I53" s="52"/>
      <c r="J53" s="31"/>
      <c r="K53" s="140"/>
      <c r="L53" s="143"/>
      <c r="M53" s="46"/>
    </row>
    <row r="54" spans="1:13" ht="13.8" hidden="1" x14ac:dyDescent="0.25">
      <c r="A54" s="2"/>
      <c r="B54" s="45"/>
      <c r="C54" s="74" t="s">
        <v>142</v>
      </c>
      <c r="D54" s="46" t="s">
        <v>143</v>
      </c>
      <c r="E54" s="326"/>
      <c r="F54" s="326"/>
      <c r="G54" s="325">
        <v>2594900</v>
      </c>
      <c r="H54" s="38">
        <f t="shared" si="0"/>
        <v>2594900</v>
      </c>
      <c r="I54" s="52"/>
      <c r="J54" s="31"/>
      <c r="K54" s="140"/>
      <c r="L54" s="143"/>
      <c r="M54" s="46"/>
    </row>
    <row r="55" spans="1:13" ht="13.8" hidden="1" x14ac:dyDescent="0.25">
      <c r="A55" s="2"/>
      <c r="B55" s="45"/>
      <c r="C55" s="74" t="s">
        <v>149</v>
      </c>
      <c r="D55" s="46" t="s">
        <v>150</v>
      </c>
      <c r="E55" s="326"/>
      <c r="F55" s="326"/>
      <c r="G55" s="325">
        <v>71000000</v>
      </c>
      <c r="H55" s="38">
        <f t="shared" si="0"/>
        <v>71000000</v>
      </c>
      <c r="I55" s="52"/>
      <c r="J55" s="31"/>
      <c r="K55" s="140"/>
      <c r="L55" s="143"/>
      <c r="M55" s="46"/>
    </row>
    <row r="56" spans="1:13" ht="26.4" hidden="1" x14ac:dyDescent="0.25">
      <c r="A56" s="2">
        <v>1</v>
      </c>
      <c r="B56" s="45" t="s">
        <v>166</v>
      </c>
      <c r="C56" s="74" t="s">
        <v>167</v>
      </c>
      <c r="D56" s="68" t="s">
        <v>168</v>
      </c>
      <c r="E56" s="232"/>
      <c r="F56" s="326"/>
      <c r="G56" s="325">
        <v>6578477</v>
      </c>
      <c r="H56" s="38">
        <f t="shared" si="0"/>
        <v>6578477</v>
      </c>
      <c r="I56" s="59"/>
      <c r="J56" s="31" t="s">
        <v>129</v>
      </c>
      <c r="K56" s="140" t="s">
        <v>969</v>
      </c>
      <c r="L56" s="143" t="s">
        <v>970</v>
      </c>
      <c r="M56" s="46" t="s">
        <v>971</v>
      </c>
    </row>
    <row r="57" spans="1:13" ht="13.8" hidden="1" x14ac:dyDescent="0.25">
      <c r="A57" s="2">
        <v>1</v>
      </c>
      <c r="B57" s="45" t="s">
        <v>54</v>
      </c>
      <c r="C57" s="34" t="s">
        <v>172</v>
      </c>
      <c r="D57" s="54" t="s">
        <v>173</v>
      </c>
      <c r="E57" s="145"/>
      <c r="F57" s="145"/>
      <c r="G57" s="48">
        <v>0</v>
      </c>
      <c r="H57" s="38">
        <f t="shared" si="0"/>
        <v>0</v>
      </c>
      <c r="I57" s="53"/>
      <c r="J57" s="31"/>
      <c r="K57" s="140"/>
      <c r="L57" s="143"/>
      <c r="M57" s="46"/>
    </row>
    <row r="58" spans="1:13" ht="22.95" hidden="1" customHeight="1" x14ac:dyDescent="0.25">
      <c r="A58" s="2">
        <v>1</v>
      </c>
      <c r="B58" s="45" t="s">
        <v>54</v>
      </c>
      <c r="C58" s="74" t="s">
        <v>174</v>
      </c>
      <c r="D58" s="68" t="s">
        <v>175</v>
      </c>
      <c r="E58" s="232"/>
      <c r="F58" s="326"/>
      <c r="G58" s="325">
        <v>2027220</v>
      </c>
      <c r="H58" s="38">
        <f t="shared" si="0"/>
        <v>2027220</v>
      </c>
      <c r="I58" s="53"/>
      <c r="J58" s="31"/>
      <c r="K58" s="140"/>
      <c r="L58" s="143" t="s">
        <v>972</v>
      </c>
      <c r="M58" s="46" t="s">
        <v>973</v>
      </c>
    </row>
    <row r="59" spans="1:13" ht="26.4" hidden="1" x14ac:dyDescent="0.25">
      <c r="A59" s="2">
        <v>1</v>
      </c>
      <c r="B59" s="45" t="s">
        <v>166</v>
      </c>
      <c r="C59" s="74" t="s">
        <v>176</v>
      </c>
      <c r="D59" s="68" t="s">
        <v>177</v>
      </c>
      <c r="E59" s="232"/>
      <c r="F59" s="326"/>
      <c r="G59" s="325">
        <v>735770</v>
      </c>
      <c r="H59" s="38">
        <f t="shared" si="0"/>
        <v>735770</v>
      </c>
      <c r="I59" s="63"/>
      <c r="J59" s="31"/>
      <c r="K59" s="140"/>
      <c r="L59" s="143" t="s">
        <v>974</v>
      </c>
      <c r="M59" s="46" t="s">
        <v>975</v>
      </c>
    </row>
    <row r="60" spans="1:13" ht="26.4" hidden="1" x14ac:dyDescent="0.25">
      <c r="A60" s="2">
        <v>1</v>
      </c>
      <c r="B60" s="45" t="s">
        <v>166</v>
      </c>
      <c r="C60" s="74" t="s">
        <v>180</v>
      </c>
      <c r="D60" s="68" t="s">
        <v>181</v>
      </c>
      <c r="E60" s="232"/>
      <c r="F60" s="326"/>
      <c r="G60" s="325">
        <v>937433</v>
      </c>
      <c r="H60" s="38">
        <f t="shared" si="0"/>
        <v>937433</v>
      </c>
      <c r="I60" s="53"/>
      <c r="J60" s="31" t="s">
        <v>129</v>
      </c>
      <c r="K60" s="140" t="s">
        <v>976</v>
      </c>
      <c r="L60" s="143"/>
      <c r="M60" s="46"/>
    </row>
    <row r="61" spans="1:13" ht="26.4" hidden="1" x14ac:dyDescent="0.25">
      <c r="A61" s="2">
        <v>1</v>
      </c>
      <c r="B61" s="45" t="s">
        <v>166</v>
      </c>
      <c r="C61" s="34" t="s">
        <v>184</v>
      </c>
      <c r="D61" s="54" t="s">
        <v>185</v>
      </c>
      <c r="E61" s="145"/>
      <c r="F61" s="145"/>
      <c r="G61" s="48">
        <v>0</v>
      </c>
      <c r="H61" s="38">
        <f t="shared" si="0"/>
        <v>0</v>
      </c>
      <c r="I61" s="52"/>
      <c r="J61" s="31"/>
      <c r="K61" s="140"/>
      <c r="L61" s="143"/>
      <c r="M61" s="46"/>
    </row>
    <row r="62" spans="1:13" ht="26.4" hidden="1" x14ac:dyDescent="0.25">
      <c r="A62" s="2">
        <v>1</v>
      </c>
      <c r="B62" s="45" t="s">
        <v>166</v>
      </c>
      <c r="C62" s="74" t="s">
        <v>186</v>
      </c>
      <c r="D62" s="68" t="s">
        <v>187</v>
      </c>
      <c r="E62" s="232"/>
      <c r="F62" s="326"/>
      <c r="G62" s="325">
        <v>850000</v>
      </c>
      <c r="H62" s="38">
        <f t="shared" si="0"/>
        <v>850000</v>
      </c>
      <c r="I62" s="53"/>
      <c r="J62" s="31"/>
      <c r="K62" s="140"/>
      <c r="L62" s="143" t="s">
        <v>977</v>
      </c>
      <c r="M62" s="46" t="s">
        <v>978</v>
      </c>
    </row>
    <row r="63" spans="1:13" ht="26.4" hidden="1" x14ac:dyDescent="0.25">
      <c r="A63" s="2">
        <v>1</v>
      </c>
      <c r="B63" s="45" t="s">
        <v>166</v>
      </c>
      <c r="C63" s="328" t="s">
        <v>190</v>
      </c>
      <c r="D63" s="68" t="s">
        <v>798</v>
      </c>
      <c r="E63" s="232"/>
      <c r="F63" s="326"/>
      <c r="G63" s="325">
        <v>14561093</v>
      </c>
      <c r="H63" s="38">
        <f t="shared" si="0"/>
        <v>14561093</v>
      </c>
      <c r="I63" s="52"/>
      <c r="J63" s="31"/>
      <c r="K63" s="140"/>
      <c r="L63" s="143" t="s">
        <v>979</v>
      </c>
      <c r="M63" s="46" t="s">
        <v>980</v>
      </c>
    </row>
    <row r="64" spans="1:13" ht="13.8" hidden="1" x14ac:dyDescent="0.25">
      <c r="A64" s="2">
        <v>1</v>
      </c>
      <c r="B64" s="45" t="s">
        <v>166</v>
      </c>
      <c r="C64" s="74" t="s">
        <v>194</v>
      </c>
      <c r="D64" s="46" t="s">
        <v>195</v>
      </c>
      <c r="E64" s="232"/>
      <c r="F64" s="326"/>
      <c r="G64" s="325">
        <v>123985</v>
      </c>
      <c r="H64" s="38">
        <f t="shared" si="0"/>
        <v>123985</v>
      </c>
      <c r="I64" s="53"/>
      <c r="J64" s="31"/>
      <c r="K64" s="140"/>
      <c r="L64" s="143" t="s">
        <v>981</v>
      </c>
      <c r="M64" s="46" t="s">
        <v>982</v>
      </c>
    </row>
    <row r="65" spans="1:13" ht="13.8" hidden="1" x14ac:dyDescent="0.25">
      <c r="A65" s="2">
        <v>1</v>
      </c>
      <c r="B65" s="45" t="s">
        <v>198</v>
      </c>
      <c r="C65" s="34" t="s">
        <v>199</v>
      </c>
      <c r="D65" s="50" t="s">
        <v>200</v>
      </c>
      <c r="E65" s="145"/>
      <c r="F65" s="145"/>
      <c r="G65" s="57">
        <v>0</v>
      </c>
      <c r="H65" s="38">
        <f t="shared" si="0"/>
        <v>0</v>
      </c>
      <c r="I65" s="53"/>
      <c r="J65" s="31"/>
      <c r="K65" s="140"/>
      <c r="L65" s="143"/>
      <c r="M65" s="46"/>
    </row>
    <row r="66" spans="1:13" ht="13.8" hidden="1" x14ac:dyDescent="0.25">
      <c r="A66" s="2">
        <v>1</v>
      </c>
      <c r="B66" s="45" t="s">
        <v>198</v>
      </c>
      <c r="C66" s="34" t="s">
        <v>201</v>
      </c>
      <c r="D66" s="50" t="s">
        <v>202</v>
      </c>
      <c r="E66" s="145"/>
      <c r="F66" s="145"/>
      <c r="G66" s="48">
        <v>0</v>
      </c>
      <c r="H66" s="38">
        <f t="shared" si="0"/>
        <v>0</v>
      </c>
      <c r="I66" s="53"/>
      <c r="J66" s="31"/>
      <c r="K66" s="140"/>
      <c r="L66" s="143"/>
      <c r="M66" s="46"/>
    </row>
    <row r="67" spans="1:13" ht="13.8" hidden="1" x14ac:dyDescent="0.25">
      <c r="A67" s="2">
        <v>1</v>
      </c>
      <c r="B67" s="45" t="s">
        <v>198</v>
      </c>
      <c r="C67" s="34" t="s">
        <v>203</v>
      </c>
      <c r="D67" s="50" t="s">
        <v>204</v>
      </c>
      <c r="E67" s="145"/>
      <c r="F67" s="145"/>
      <c r="G67" s="48">
        <v>0</v>
      </c>
      <c r="H67" s="38">
        <f t="shared" si="0"/>
        <v>0</v>
      </c>
      <c r="I67" s="53"/>
      <c r="J67" s="31"/>
      <c r="K67" s="140"/>
      <c r="L67" s="143"/>
      <c r="M67" s="46"/>
    </row>
    <row r="68" spans="1:13" ht="106.2" thickBot="1" x14ac:dyDescent="0.3">
      <c r="A68" s="2">
        <v>1</v>
      </c>
      <c r="B68" s="45" t="s">
        <v>198</v>
      </c>
      <c r="C68" s="74" t="s">
        <v>205</v>
      </c>
      <c r="D68" s="46" t="s">
        <v>206</v>
      </c>
      <c r="E68" s="232">
        <v>208300</v>
      </c>
      <c r="F68" s="326"/>
      <c r="G68" s="325">
        <v>1700</v>
      </c>
      <c r="H68" s="38">
        <f t="shared" si="0"/>
        <v>210000</v>
      </c>
      <c r="I68" s="59" t="s">
        <v>983</v>
      </c>
      <c r="J68" s="31" t="s">
        <v>129</v>
      </c>
      <c r="K68" s="140" t="s">
        <v>984</v>
      </c>
      <c r="L68" s="143"/>
      <c r="M68" s="46"/>
    </row>
    <row r="69" spans="1:13" ht="14.4" hidden="1" thickBot="1" x14ac:dyDescent="0.3">
      <c r="A69" s="2">
        <v>1</v>
      </c>
      <c r="B69" s="45" t="s">
        <v>207</v>
      </c>
      <c r="C69" s="34" t="s">
        <v>208</v>
      </c>
      <c r="D69" s="50" t="s">
        <v>209</v>
      </c>
      <c r="E69" s="145"/>
      <c r="F69" s="145"/>
      <c r="G69" s="57">
        <v>0</v>
      </c>
      <c r="H69" s="38">
        <f t="shared" si="0"/>
        <v>0</v>
      </c>
      <c r="I69" s="53"/>
      <c r="J69" s="31"/>
      <c r="K69" s="140"/>
      <c r="L69" s="143"/>
      <c r="M69" s="46"/>
    </row>
    <row r="70" spans="1:13" ht="14.4" hidden="1" thickBot="1" x14ac:dyDescent="0.3">
      <c r="A70" s="2">
        <v>1</v>
      </c>
      <c r="B70" s="45" t="s">
        <v>207</v>
      </c>
      <c r="C70" s="34" t="s">
        <v>210</v>
      </c>
      <c r="D70" s="50" t="s">
        <v>211</v>
      </c>
      <c r="E70" s="145"/>
      <c r="F70" s="145"/>
      <c r="G70" s="57">
        <v>0</v>
      </c>
      <c r="H70" s="38">
        <f t="shared" si="0"/>
        <v>0</v>
      </c>
      <c r="I70" s="53"/>
      <c r="J70" s="31"/>
      <c r="K70" s="140"/>
      <c r="L70" s="143"/>
      <c r="M70" s="46"/>
    </row>
    <row r="71" spans="1:13" ht="14.4" hidden="1" thickBot="1" x14ac:dyDescent="0.3">
      <c r="A71" s="2">
        <v>1</v>
      </c>
      <c r="B71" s="45" t="s">
        <v>207</v>
      </c>
      <c r="C71" s="34" t="s">
        <v>212</v>
      </c>
      <c r="D71" s="50" t="s">
        <v>213</v>
      </c>
      <c r="E71" s="145"/>
      <c r="F71" s="145"/>
      <c r="G71" s="57">
        <v>0</v>
      </c>
      <c r="H71" s="38">
        <f t="shared" si="0"/>
        <v>0</v>
      </c>
      <c r="I71" s="53"/>
      <c r="J71" s="31"/>
      <c r="K71" s="140"/>
      <c r="L71" s="143"/>
      <c r="M71" s="46"/>
    </row>
    <row r="72" spans="1:13" ht="14.4" hidden="1" thickBot="1" x14ac:dyDescent="0.3">
      <c r="A72" s="2">
        <v>1</v>
      </c>
      <c r="B72" s="45" t="s">
        <v>207</v>
      </c>
      <c r="C72" s="34" t="s">
        <v>214</v>
      </c>
      <c r="D72" s="50" t="s">
        <v>215</v>
      </c>
      <c r="E72" s="145"/>
      <c r="F72" s="145"/>
      <c r="G72" s="57">
        <v>0</v>
      </c>
      <c r="H72" s="38">
        <f t="shared" si="0"/>
        <v>0</v>
      </c>
      <c r="I72" s="53"/>
      <c r="J72" s="31"/>
      <c r="K72" s="140"/>
      <c r="L72" s="143"/>
      <c r="M72" s="46"/>
    </row>
    <row r="73" spans="1:13" ht="14.4" hidden="1" thickBot="1" x14ac:dyDescent="0.3">
      <c r="A73" s="2">
        <v>1</v>
      </c>
      <c r="B73" s="45" t="s">
        <v>207</v>
      </c>
      <c r="C73" s="74" t="s">
        <v>216</v>
      </c>
      <c r="D73" s="46" t="s">
        <v>217</v>
      </c>
      <c r="E73" s="232"/>
      <c r="F73" s="326"/>
      <c r="G73" s="325">
        <v>750000</v>
      </c>
      <c r="H73" s="38">
        <f t="shared" si="0"/>
        <v>750000</v>
      </c>
      <c r="I73" s="329"/>
      <c r="J73" s="31" t="s">
        <v>129</v>
      </c>
      <c r="K73" s="140" t="s">
        <v>985</v>
      </c>
      <c r="L73" s="143"/>
      <c r="M73" s="46"/>
    </row>
    <row r="74" spans="1:13" ht="14.4" hidden="1" thickBot="1" x14ac:dyDescent="0.3">
      <c r="A74" s="2"/>
      <c r="B74" s="45" t="s">
        <v>207</v>
      </c>
      <c r="C74" s="74" t="s">
        <v>218</v>
      </c>
      <c r="D74" s="46" t="s">
        <v>219</v>
      </c>
      <c r="E74" s="232"/>
      <c r="F74" s="326"/>
      <c r="G74" s="325">
        <v>200000</v>
      </c>
      <c r="H74" s="38">
        <f t="shared" ref="H74:H138" si="1">+E74+F74+G74</f>
        <v>200000</v>
      </c>
      <c r="I74" s="329"/>
      <c r="J74" s="31" t="s">
        <v>129</v>
      </c>
      <c r="K74" s="140" t="s">
        <v>986</v>
      </c>
      <c r="L74" s="143"/>
      <c r="M74" s="46"/>
    </row>
    <row r="75" spans="1:13" ht="14.4" hidden="1" thickBot="1" x14ac:dyDescent="0.3">
      <c r="A75" s="2">
        <v>2</v>
      </c>
      <c r="B75" s="2" t="s">
        <v>220</v>
      </c>
      <c r="C75" s="34" t="s">
        <v>221</v>
      </c>
      <c r="D75" s="50" t="s">
        <v>222</v>
      </c>
      <c r="E75" s="145"/>
      <c r="F75" s="145"/>
      <c r="G75" s="48">
        <v>0</v>
      </c>
      <c r="H75" s="38">
        <f t="shared" si="1"/>
        <v>0</v>
      </c>
      <c r="I75" s="330"/>
      <c r="J75" s="31"/>
      <c r="K75" s="140"/>
      <c r="L75" s="143"/>
      <c r="M75" s="46"/>
    </row>
    <row r="76" spans="1:13" ht="14.4" hidden="1" thickBot="1" x14ac:dyDescent="0.3">
      <c r="A76" s="2">
        <v>2</v>
      </c>
      <c r="B76" s="2" t="s">
        <v>220</v>
      </c>
      <c r="C76" s="34" t="s">
        <v>223</v>
      </c>
      <c r="D76" s="50" t="s">
        <v>224</v>
      </c>
      <c r="E76" s="145"/>
      <c r="F76" s="145"/>
      <c r="G76" s="48">
        <v>0</v>
      </c>
      <c r="H76" s="38">
        <f t="shared" si="1"/>
        <v>0</v>
      </c>
      <c r="I76" s="323"/>
      <c r="J76" s="31"/>
      <c r="K76" s="140"/>
      <c r="L76" s="143"/>
      <c r="M76" s="46"/>
    </row>
    <row r="77" spans="1:13" ht="14.4" hidden="1" thickBot="1" x14ac:dyDescent="0.3">
      <c r="A77" s="2">
        <v>2</v>
      </c>
      <c r="B77" s="2" t="s">
        <v>220</v>
      </c>
      <c r="C77" s="34" t="s">
        <v>225</v>
      </c>
      <c r="D77" s="50" t="s">
        <v>226</v>
      </c>
      <c r="E77" s="145"/>
      <c r="F77" s="145"/>
      <c r="G77" s="48">
        <v>0</v>
      </c>
      <c r="H77" s="38">
        <f t="shared" si="1"/>
        <v>0</v>
      </c>
      <c r="I77" s="331"/>
      <c r="J77" s="31"/>
      <c r="K77" s="140"/>
      <c r="L77" s="143"/>
      <c r="M77" s="46"/>
    </row>
    <row r="78" spans="1:13" ht="14.4" hidden="1" thickBot="1" x14ac:dyDescent="0.3">
      <c r="A78" s="2">
        <v>2</v>
      </c>
      <c r="B78" s="2" t="s">
        <v>220</v>
      </c>
      <c r="C78" s="34" t="s">
        <v>227</v>
      </c>
      <c r="D78" s="50" t="s">
        <v>228</v>
      </c>
      <c r="E78" s="145"/>
      <c r="F78" s="145"/>
      <c r="G78" s="48">
        <v>0</v>
      </c>
      <c r="H78" s="38">
        <f t="shared" si="1"/>
        <v>0</v>
      </c>
      <c r="I78" s="53"/>
      <c r="J78" s="31"/>
      <c r="K78" s="140"/>
      <c r="L78" s="143"/>
      <c r="M78" s="46"/>
    </row>
    <row r="79" spans="1:13" ht="14.4" hidden="1" thickBot="1" x14ac:dyDescent="0.3">
      <c r="A79" s="2">
        <v>2</v>
      </c>
      <c r="B79" s="2" t="s">
        <v>220</v>
      </c>
      <c r="C79" s="34" t="s">
        <v>229</v>
      </c>
      <c r="D79" s="50" t="s">
        <v>230</v>
      </c>
      <c r="E79" s="145"/>
      <c r="F79" s="145"/>
      <c r="G79" s="48">
        <v>0</v>
      </c>
      <c r="H79" s="38">
        <f t="shared" si="1"/>
        <v>0</v>
      </c>
      <c r="I79" s="52"/>
      <c r="J79" s="31"/>
      <c r="K79" s="140"/>
      <c r="L79" s="143"/>
      <c r="M79" s="46"/>
    </row>
    <row r="80" spans="1:13" ht="14.4" hidden="1" thickBot="1" x14ac:dyDescent="0.3">
      <c r="A80" s="2">
        <v>2</v>
      </c>
      <c r="B80" s="2" t="s">
        <v>231</v>
      </c>
      <c r="C80" s="34" t="s">
        <v>232</v>
      </c>
      <c r="D80" s="50" t="s">
        <v>233</v>
      </c>
      <c r="E80" s="145"/>
      <c r="F80" s="145"/>
      <c r="G80" s="57">
        <v>0</v>
      </c>
      <c r="H80" s="38">
        <f t="shared" si="1"/>
        <v>0</v>
      </c>
      <c r="I80" s="53"/>
      <c r="J80" s="31"/>
      <c r="K80" s="140"/>
      <c r="L80" s="143"/>
      <c r="M80" s="46"/>
    </row>
    <row r="81" spans="1:13" ht="14.4" hidden="1" thickBot="1" x14ac:dyDescent="0.3">
      <c r="A81" s="2">
        <v>2</v>
      </c>
      <c r="B81" s="2" t="s">
        <v>231</v>
      </c>
      <c r="C81" s="34" t="s">
        <v>234</v>
      </c>
      <c r="D81" s="50" t="s">
        <v>235</v>
      </c>
      <c r="E81" s="145"/>
      <c r="F81" s="145"/>
      <c r="G81" s="48">
        <v>0</v>
      </c>
      <c r="H81" s="38">
        <f t="shared" si="1"/>
        <v>0</v>
      </c>
      <c r="I81" s="53"/>
      <c r="J81" s="31"/>
      <c r="K81" s="140"/>
      <c r="L81" s="143"/>
      <c r="M81" s="46"/>
    </row>
    <row r="82" spans="1:13" ht="14.4" hidden="1" thickBot="1" x14ac:dyDescent="0.3">
      <c r="A82" s="2">
        <v>2</v>
      </c>
      <c r="B82" s="2" t="s">
        <v>231</v>
      </c>
      <c r="C82" s="34" t="s">
        <v>238</v>
      </c>
      <c r="D82" s="50" t="s">
        <v>239</v>
      </c>
      <c r="E82" s="145"/>
      <c r="F82" s="145"/>
      <c r="G82" s="48">
        <v>0</v>
      </c>
      <c r="H82" s="38">
        <f t="shared" si="1"/>
        <v>0</v>
      </c>
      <c r="I82" s="53"/>
      <c r="J82" s="31"/>
      <c r="K82" s="140"/>
      <c r="L82" s="143"/>
      <c r="M82" s="46"/>
    </row>
    <row r="83" spans="1:13" ht="14.4" hidden="1" thickBot="1" x14ac:dyDescent="0.3">
      <c r="A83" s="2">
        <v>2</v>
      </c>
      <c r="B83" s="2" t="s">
        <v>231</v>
      </c>
      <c r="C83" s="34" t="s">
        <v>241</v>
      </c>
      <c r="D83" s="50" t="s">
        <v>242</v>
      </c>
      <c r="E83" s="145"/>
      <c r="F83" s="145"/>
      <c r="G83" s="57">
        <v>0</v>
      </c>
      <c r="H83" s="38">
        <f t="shared" si="1"/>
        <v>0</v>
      </c>
      <c r="I83" s="53"/>
      <c r="J83" s="31"/>
      <c r="K83" s="140"/>
      <c r="L83" s="143"/>
      <c r="M83" s="46"/>
    </row>
    <row r="84" spans="1:13" ht="14.4" hidden="1" thickBot="1" x14ac:dyDescent="0.3">
      <c r="A84" s="2">
        <v>2</v>
      </c>
      <c r="B84" s="2" t="s">
        <v>243</v>
      </c>
      <c r="C84" s="34" t="s">
        <v>244</v>
      </c>
      <c r="D84" s="50" t="s">
        <v>245</v>
      </c>
      <c r="E84" s="145"/>
      <c r="F84" s="145"/>
      <c r="G84" s="48">
        <v>0</v>
      </c>
      <c r="H84" s="38">
        <f t="shared" si="1"/>
        <v>0</v>
      </c>
      <c r="I84" s="323"/>
      <c r="J84" s="31"/>
      <c r="K84" s="140"/>
      <c r="L84" s="143"/>
      <c r="M84" s="46"/>
    </row>
    <row r="85" spans="1:13" ht="14.4" hidden="1" thickBot="1" x14ac:dyDescent="0.3">
      <c r="A85" s="2">
        <v>2</v>
      </c>
      <c r="B85" s="2" t="s">
        <v>243</v>
      </c>
      <c r="C85" s="34" t="s">
        <v>246</v>
      </c>
      <c r="D85" s="50" t="s">
        <v>247</v>
      </c>
      <c r="E85" s="145"/>
      <c r="F85" s="145"/>
      <c r="G85" s="48">
        <v>0</v>
      </c>
      <c r="H85" s="38">
        <f t="shared" si="1"/>
        <v>0</v>
      </c>
      <c r="I85" s="323"/>
      <c r="J85" s="31"/>
      <c r="K85" s="140"/>
      <c r="L85" s="143"/>
      <c r="M85" s="46"/>
    </row>
    <row r="86" spans="1:13" ht="14.4" hidden="1" thickBot="1" x14ac:dyDescent="0.3">
      <c r="A86" s="2">
        <v>2</v>
      </c>
      <c r="B86" s="2" t="s">
        <v>243</v>
      </c>
      <c r="C86" s="34" t="s">
        <v>248</v>
      </c>
      <c r="D86" s="50" t="s">
        <v>249</v>
      </c>
      <c r="E86" s="145"/>
      <c r="F86" s="145"/>
      <c r="G86" s="48">
        <v>0</v>
      </c>
      <c r="H86" s="38">
        <f t="shared" si="1"/>
        <v>0</v>
      </c>
      <c r="I86" s="323"/>
      <c r="J86" s="31"/>
      <c r="K86" s="140"/>
      <c r="L86" s="143"/>
      <c r="M86" s="46"/>
    </row>
    <row r="87" spans="1:13" ht="27" hidden="1" thickBot="1" x14ac:dyDescent="0.3">
      <c r="A87" s="2">
        <v>2</v>
      </c>
      <c r="B87" s="2" t="s">
        <v>243</v>
      </c>
      <c r="C87" s="34" t="s">
        <v>250</v>
      </c>
      <c r="D87" s="54" t="s">
        <v>251</v>
      </c>
      <c r="E87" s="145"/>
      <c r="F87" s="145"/>
      <c r="G87" s="48">
        <v>0</v>
      </c>
      <c r="H87" s="38">
        <f t="shared" si="1"/>
        <v>0</v>
      </c>
      <c r="I87" s="323"/>
      <c r="J87" s="31"/>
      <c r="K87" s="140"/>
      <c r="L87" s="143"/>
      <c r="M87" s="46"/>
    </row>
    <row r="88" spans="1:13" ht="14.4" hidden="1" thickBot="1" x14ac:dyDescent="0.3">
      <c r="A88" s="2">
        <v>2</v>
      </c>
      <c r="B88" s="2" t="s">
        <v>243</v>
      </c>
      <c r="C88" s="34" t="s">
        <v>253</v>
      </c>
      <c r="D88" s="54" t="s">
        <v>254</v>
      </c>
      <c r="E88" s="145"/>
      <c r="F88" s="145"/>
      <c r="G88" s="48">
        <v>0</v>
      </c>
      <c r="H88" s="38">
        <f t="shared" si="1"/>
        <v>0</v>
      </c>
      <c r="I88" s="62"/>
      <c r="J88" s="31"/>
      <c r="K88" s="140"/>
      <c r="L88" s="143"/>
      <c r="M88" s="46"/>
    </row>
    <row r="89" spans="1:13" ht="14.4" hidden="1" thickBot="1" x14ac:dyDescent="0.3">
      <c r="A89" s="2">
        <v>2</v>
      </c>
      <c r="B89" s="2" t="s">
        <v>243</v>
      </c>
      <c r="C89" s="34" t="s">
        <v>255</v>
      </c>
      <c r="D89" s="54" t="s">
        <v>256</v>
      </c>
      <c r="E89" s="145"/>
      <c r="F89" s="145"/>
      <c r="G89" s="48">
        <v>0</v>
      </c>
      <c r="H89" s="38">
        <f t="shared" si="1"/>
        <v>0</v>
      </c>
      <c r="I89" s="323"/>
      <c r="J89" s="31"/>
      <c r="K89" s="140"/>
      <c r="L89" s="143"/>
      <c r="M89" s="46"/>
    </row>
    <row r="90" spans="1:13" ht="27" hidden="1" thickBot="1" x14ac:dyDescent="0.3">
      <c r="A90" s="2">
        <v>2</v>
      </c>
      <c r="B90" s="2" t="s">
        <v>243</v>
      </c>
      <c r="C90" s="34" t="s">
        <v>257</v>
      </c>
      <c r="D90" s="54" t="s">
        <v>258</v>
      </c>
      <c r="E90" s="145"/>
      <c r="F90" s="145"/>
      <c r="G90" s="48">
        <v>0</v>
      </c>
      <c r="H90" s="38">
        <f t="shared" si="1"/>
        <v>0</v>
      </c>
      <c r="I90" s="323"/>
      <c r="J90" s="31"/>
      <c r="K90" s="140"/>
      <c r="L90" s="143"/>
      <c r="M90" s="46"/>
    </row>
    <row r="91" spans="1:13" ht="14.4" hidden="1" thickBot="1" x14ac:dyDescent="0.3">
      <c r="A91" s="2">
        <v>2</v>
      </c>
      <c r="B91" s="2" t="s">
        <v>259</v>
      </c>
      <c r="C91" s="34" t="s">
        <v>260</v>
      </c>
      <c r="D91" s="50" t="s">
        <v>261</v>
      </c>
      <c r="E91" s="145"/>
      <c r="F91" s="145"/>
      <c r="G91" s="48">
        <v>0</v>
      </c>
      <c r="H91" s="38">
        <f t="shared" si="1"/>
        <v>0</v>
      </c>
      <c r="I91" s="323"/>
      <c r="J91" s="31"/>
      <c r="K91" s="140"/>
      <c r="L91" s="143"/>
      <c r="M91" s="46"/>
    </row>
    <row r="92" spans="1:13" ht="14.4" hidden="1" thickBot="1" x14ac:dyDescent="0.3">
      <c r="A92" s="2">
        <v>2</v>
      </c>
      <c r="B92" s="2" t="s">
        <v>259</v>
      </c>
      <c r="C92" s="34" t="s">
        <v>263</v>
      </c>
      <c r="D92" s="50" t="s">
        <v>264</v>
      </c>
      <c r="E92" s="145"/>
      <c r="F92" s="145"/>
      <c r="G92" s="48">
        <v>0</v>
      </c>
      <c r="H92" s="38">
        <f t="shared" si="1"/>
        <v>0</v>
      </c>
      <c r="I92" s="323"/>
      <c r="J92" s="31"/>
      <c r="K92" s="140"/>
      <c r="L92" s="143"/>
      <c r="M92" s="46"/>
    </row>
    <row r="93" spans="1:13" ht="14.4" hidden="1" thickBot="1" x14ac:dyDescent="0.3">
      <c r="A93" s="2">
        <v>2</v>
      </c>
      <c r="B93" s="2" t="s">
        <v>267</v>
      </c>
      <c r="C93" s="34" t="s">
        <v>268</v>
      </c>
      <c r="D93" s="50" t="s">
        <v>269</v>
      </c>
      <c r="E93" s="145"/>
      <c r="F93" s="145"/>
      <c r="G93" s="57">
        <v>0</v>
      </c>
      <c r="H93" s="38">
        <f t="shared" si="1"/>
        <v>0</v>
      </c>
      <c r="I93" s="323"/>
      <c r="J93" s="31"/>
      <c r="K93" s="140"/>
      <c r="L93" s="143"/>
      <c r="M93" s="46"/>
    </row>
    <row r="94" spans="1:13" ht="14.4" hidden="1" thickBot="1" x14ac:dyDescent="0.3">
      <c r="A94" s="2">
        <v>2</v>
      </c>
      <c r="B94" s="2" t="s">
        <v>267</v>
      </c>
      <c r="C94" s="34" t="s">
        <v>270</v>
      </c>
      <c r="D94" s="50" t="s">
        <v>271</v>
      </c>
      <c r="E94" s="145"/>
      <c r="F94" s="145"/>
      <c r="G94" s="57">
        <v>0</v>
      </c>
      <c r="H94" s="38">
        <f t="shared" si="1"/>
        <v>0</v>
      </c>
      <c r="I94" s="62"/>
      <c r="J94" s="31"/>
      <c r="K94" s="140"/>
      <c r="L94" s="143"/>
      <c r="M94" s="46"/>
    </row>
    <row r="95" spans="1:13" ht="14.4" hidden="1" thickBot="1" x14ac:dyDescent="0.3">
      <c r="A95" s="2">
        <v>2</v>
      </c>
      <c r="B95" s="2" t="s">
        <v>267</v>
      </c>
      <c r="C95" s="34" t="s">
        <v>272</v>
      </c>
      <c r="D95" s="50" t="s">
        <v>273</v>
      </c>
      <c r="E95" s="145"/>
      <c r="F95" s="145"/>
      <c r="G95" s="57">
        <v>0</v>
      </c>
      <c r="H95" s="38">
        <f t="shared" si="1"/>
        <v>0</v>
      </c>
      <c r="I95" s="62"/>
      <c r="J95" s="31"/>
      <c r="K95" s="140"/>
      <c r="L95" s="143"/>
      <c r="M95" s="46"/>
    </row>
    <row r="96" spans="1:13" ht="14.4" hidden="1" thickBot="1" x14ac:dyDescent="0.3">
      <c r="A96" s="2">
        <v>2</v>
      </c>
      <c r="B96" s="2" t="s">
        <v>267</v>
      </c>
      <c r="C96" s="34" t="s">
        <v>274</v>
      </c>
      <c r="D96" s="50" t="s">
        <v>275</v>
      </c>
      <c r="E96" s="145"/>
      <c r="F96" s="145"/>
      <c r="G96" s="57">
        <v>0</v>
      </c>
      <c r="H96" s="38">
        <f t="shared" si="1"/>
        <v>0</v>
      </c>
      <c r="I96" s="62"/>
      <c r="J96" s="31"/>
      <c r="K96" s="140"/>
      <c r="L96" s="143"/>
      <c r="M96" s="46"/>
    </row>
    <row r="97" spans="1:13" ht="14.4" hidden="1" thickBot="1" x14ac:dyDescent="0.3">
      <c r="A97" s="2">
        <v>2</v>
      </c>
      <c r="B97" s="2" t="s">
        <v>276</v>
      </c>
      <c r="C97" s="34" t="s">
        <v>277</v>
      </c>
      <c r="D97" s="50" t="s">
        <v>278</v>
      </c>
      <c r="E97" s="145"/>
      <c r="F97" s="145"/>
      <c r="G97" s="48">
        <v>0</v>
      </c>
      <c r="H97" s="38">
        <f t="shared" si="1"/>
        <v>0</v>
      </c>
      <c r="I97" s="323"/>
      <c r="J97" s="31"/>
      <c r="K97" s="140"/>
      <c r="L97" s="143"/>
      <c r="M97" s="46"/>
    </row>
    <row r="98" spans="1:13" ht="27" hidden="1" thickBot="1" x14ac:dyDescent="0.3">
      <c r="A98" s="2">
        <v>2</v>
      </c>
      <c r="B98" s="2" t="s">
        <v>276</v>
      </c>
      <c r="C98" s="34" t="s">
        <v>281</v>
      </c>
      <c r="D98" s="54" t="s">
        <v>282</v>
      </c>
      <c r="E98" s="145"/>
      <c r="F98" s="145"/>
      <c r="G98" s="48">
        <v>0</v>
      </c>
      <c r="H98" s="38">
        <f t="shared" si="1"/>
        <v>0</v>
      </c>
      <c r="I98" s="53"/>
      <c r="J98" s="31"/>
      <c r="K98" s="140"/>
      <c r="L98" s="143"/>
      <c r="M98" s="46"/>
    </row>
    <row r="99" spans="1:13" ht="94.95" hidden="1" customHeight="1" x14ac:dyDescent="0.25">
      <c r="A99" s="2"/>
      <c r="C99" s="74" t="s">
        <v>221</v>
      </c>
      <c r="D99" s="68" t="s">
        <v>222</v>
      </c>
      <c r="E99" s="326"/>
      <c r="F99" s="326"/>
      <c r="G99" s="325">
        <v>3000000</v>
      </c>
      <c r="H99" s="38">
        <f t="shared" si="1"/>
        <v>3000000</v>
      </c>
      <c r="I99" s="53"/>
      <c r="J99" s="31"/>
      <c r="K99" s="140"/>
      <c r="L99" s="143"/>
      <c r="M99" s="46"/>
    </row>
    <row r="100" spans="1:13" ht="14.4" hidden="1" thickBot="1" x14ac:dyDescent="0.3">
      <c r="A100" s="2">
        <v>2</v>
      </c>
      <c r="B100" s="2" t="s">
        <v>276</v>
      </c>
      <c r="C100" s="74" t="s">
        <v>283</v>
      </c>
      <c r="D100" s="46" t="s">
        <v>284</v>
      </c>
      <c r="E100" s="232"/>
      <c r="F100" s="326"/>
      <c r="G100" s="325">
        <v>156301</v>
      </c>
      <c r="H100" s="38">
        <f t="shared" si="1"/>
        <v>156301</v>
      </c>
      <c r="I100" s="53"/>
      <c r="J100" s="31"/>
      <c r="K100" s="140"/>
      <c r="L100" s="143" t="s">
        <v>987</v>
      </c>
      <c r="M100" s="46" t="s">
        <v>988</v>
      </c>
    </row>
    <row r="101" spans="1:13" ht="14.4" hidden="1" thickBot="1" x14ac:dyDescent="0.3">
      <c r="A101" s="2">
        <v>2</v>
      </c>
      <c r="B101" s="2" t="s">
        <v>276</v>
      </c>
      <c r="C101" s="34" t="s">
        <v>287</v>
      </c>
      <c r="D101" s="50" t="s">
        <v>288</v>
      </c>
      <c r="E101" s="145"/>
      <c r="F101" s="145"/>
      <c r="G101" s="48">
        <v>0</v>
      </c>
      <c r="H101" s="38">
        <f t="shared" si="1"/>
        <v>0</v>
      </c>
      <c r="I101" s="53"/>
      <c r="J101" s="31"/>
      <c r="K101" s="140"/>
      <c r="L101" s="143"/>
      <c r="M101" s="46"/>
    </row>
    <row r="102" spans="1:13" ht="14.4" hidden="1" thickBot="1" x14ac:dyDescent="0.3">
      <c r="A102" s="2">
        <v>2</v>
      </c>
      <c r="B102" s="2" t="s">
        <v>276</v>
      </c>
      <c r="C102" s="34" t="s">
        <v>289</v>
      </c>
      <c r="D102" s="50" t="s">
        <v>290</v>
      </c>
      <c r="E102" s="145"/>
      <c r="F102" s="145"/>
      <c r="G102" s="48">
        <v>0</v>
      </c>
      <c r="H102" s="38">
        <f t="shared" si="1"/>
        <v>0</v>
      </c>
      <c r="I102" s="53"/>
      <c r="J102" s="31"/>
      <c r="K102" s="140"/>
      <c r="L102" s="143"/>
      <c r="M102" s="46"/>
    </row>
    <row r="103" spans="1:13" ht="14.4" hidden="1" thickBot="1" x14ac:dyDescent="0.3">
      <c r="A103" s="2">
        <v>2</v>
      </c>
      <c r="B103" s="2" t="s">
        <v>276</v>
      </c>
      <c r="C103" s="34" t="s">
        <v>293</v>
      </c>
      <c r="D103" s="50" t="s">
        <v>294</v>
      </c>
      <c r="E103" s="145"/>
      <c r="F103" s="145"/>
      <c r="G103" s="48"/>
      <c r="H103" s="38">
        <f t="shared" si="1"/>
        <v>0</v>
      </c>
      <c r="I103" s="53"/>
      <c r="J103" s="31"/>
      <c r="K103" s="140"/>
      <c r="L103" s="143"/>
      <c r="M103" s="46"/>
    </row>
    <row r="104" spans="1:13" ht="14.4" hidden="1" thickBot="1" x14ac:dyDescent="0.3">
      <c r="A104" s="2">
        <v>2</v>
      </c>
      <c r="B104" s="2" t="s">
        <v>276</v>
      </c>
      <c r="C104" s="34" t="s">
        <v>295</v>
      </c>
      <c r="D104" s="50" t="s">
        <v>296</v>
      </c>
      <c r="E104" s="145"/>
      <c r="F104" s="145"/>
      <c r="G104" s="48"/>
      <c r="H104" s="38">
        <f t="shared" si="1"/>
        <v>0</v>
      </c>
      <c r="I104" s="53"/>
      <c r="J104" s="31"/>
      <c r="K104" s="140"/>
      <c r="L104" s="143"/>
      <c r="M104" s="46"/>
    </row>
    <row r="105" spans="1:13" ht="14.4" hidden="1" thickBot="1" x14ac:dyDescent="0.3">
      <c r="A105" s="2">
        <v>2</v>
      </c>
      <c r="B105" s="2" t="s">
        <v>276</v>
      </c>
      <c r="C105" s="34" t="s">
        <v>298</v>
      </c>
      <c r="D105" s="50" t="s">
        <v>299</v>
      </c>
      <c r="E105" s="145"/>
      <c r="F105" s="145"/>
      <c r="G105" s="48">
        <v>0</v>
      </c>
      <c r="H105" s="38">
        <f t="shared" si="1"/>
        <v>0</v>
      </c>
      <c r="I105" s="53"/>
      <c r="J105" s="31"/>
      <c r="K105" s="140"/>
      <c r="L105" s="143"/>
      <c r="M105" s="46"/>
    </row>
    <row r="106" spans="1:13" ht="14.4" hidden="1" thickBot="1" x14ac:dyDescent="0.3">
      <c r="A106" s="2">
        <v>3</v>
      </c>
      <c r="B106" s="2" t="s">
        <v>300</v>
      </c>
      <c r="C106" s="34" t="s">
        <v>301</v>
      </c>
      <c r="D106" s="50" t="s">
        <v>302</v>
      </c>
      <c r="E106" s="153"/>
      <c r="F106" s="153"/>
      <c r="G106" s="57">
        <v>0</v>
      </c>
      <c r="H106" s="38">
        <f t="shared" si="1"/>
        <v>0</v>
      </c>
      <c r="I106" s="53"/>
      <c r="J106" s="31"/>
      <c r="K106" s="140"/>
      <c r="L106" s="143"/>
      <c r="M106" s="46"/>
    </row>
    <row r="107" spans="1:13" ht="14.4" hidden="1" thickBot="1" x14ac:dyDescent="0.3">
      <c r="A107" s="2">
        <v>3</v>
      </c>
      <c r="B107" s="2" t="s">
        <v>300</v>
      </c>
      <c r="C107" s="34" t="s">
        <v>303</v>
      </c>
      <c r="D107" s="50" t="s">
        <v>304</v>
      </c>
      <c r="E107" s="153"/>
      <c r="F107" s="153"/>
      <c r="G107" s="57">
        <v>0</v>
      </c>
      <c r="H107" s="38">
        <f t="shared" si="1"/>
        <v>0</v>
      </c>
      <c r="I107" s="53"/>
      <c r="J107" s="31"/>
      <c r="K107" s="140"/>
      <c r="L107" s="143"/>
      <c r="M107" s="46"/>
    </row>
    <row r="108" spans="1:13" ht="14.4" hidden="1" thickBot="1" x14ac:dyDescent="0.3">
      <c r="A108" s="2">
        <v>3</v>
      </c>
      <c r="B108" s="2" t="s">
        <v>300</v>
      </c>
      <c r="C108" s="34" t="s">
        <v>305</v>
      </c>
      <c r="D108" s="50" t="s">
        <v>306</v>
      </c>
      <c r="E108" s="153"/>
      <c r="F108" s="153"/>
      <c r="G108" s="57">
        <v>0</v>
      </c>
      <c r="H108" s="38">
        <f t="shared" si="1"/>
        <v>0</v>
      </c>
      <c r="I108" s="53"/>
      <c r="J108" s="31"/>
      <c r="K108" s="140"/>
      <c r="L108" s="143"/>
      <c r="M108" s="46"/>
    </row>
    <row r="109" spans="1:13" ht="14.4" hidden="1" thickBot="1" x14ac:dyDescent="0.3">
      <c r="A109" s="2">
        <v>3</v>
      </c>
      <c r="B109" s="2" t="s">
        <v>300</v>
      </c>
      <c r="C109" s="34" t="s">
        <v>307</v>
      </c>
      <c r="D109" s="50" t="s">
        <v>308</v>
      </c>
      <c r="E109" s="153"/>
      <c r="F109" s="153"/>
      <c r="G109" s="57">
        <v>0</v>
      </c>
      <c r="H109" s="38">
        <f t="shared" si="1"/>
        <v>0</v>
      </c>
      <c r="I109" s="53"/>
      <c r="J109" s="31"/>
      <c r="K109" s="140"/>
      <c r="L109" s="143"/>
      <c r="M109" s="46"/>
    </row>
    <row r="110" spans="1:13" ht="14.4" hidden="1" thickBot="1" x14ac:dyDescent="0.3">
      <c r="A110" s="2">
        <v>3</v>
      </c>
      <c r="B110" s="2" t="s">
        <v>309</v>
      </c>
      <c r="C110" s="34" t="s">
        <v>310</v>
      </c>
      <c r="D110" s="50" t="s">
        <v>311</v>
      </c>
      <c r="E110" s="153"/>
      <c r="F110" s="153"/>
      <c r="G110" s="57">
        <v>0</v>
      </c>
      <c r="H110" s="38">
        <f t="shared" si="1"/>
        <v>0</v>
      </c>
      <c r="I110" s="53"/>
      <c r="J110" s="31"/>
      <c r="K110" s="140"/>
      <c r="L110" s="143"/>
      <c r="M110" s="46"/>
    </row>
    <row r="111" spans="1:13" ht="14.4" hidden="1" thickBot="1" x14ac:dyDescent="0.3">
      <c r="A111" s="2">
        <v>3</v>
      </c>
      <c r="B111" s="2" t="s">
        <v>309</v>
      </c>
      <c r="C111" s="34" t="s">
        <v>312</v>
      </c>
      <c r="D111" s="50" t="s">
        <v>313</v>
      </c>
      <c r="E111" s="153"/>
      <c r="F111" s="153"/>
      <c r="G111" s="57">
        <v>0</v>
      </c>
      <c r="H111" s="38">
        <f t="shared" si="1"/>
        <v>0</v>
      </c>
      <c r="I111" s="53"/>
      <c r="J111" s="31"/>
      <c r="K111" s="140"/>
      <c r="L111" s="143"/>
      <c r="M111" s="46"/>
    </row>
    <row r="112" spans="1:13" ht="14.4" hidden="1" thickBot="1" x14ac:dyDescent="0.3">
      <c r="A112" s="2">
        <v>3</v>
      </c>
      <c r="B112" s="2" t="s">
        <v>309</v>
      </c>
      <c r="C112" s="34" t="s">
        <v>314</v>
      </c>
      <c r="D112" s="50" t="s">
        <v>315</v>
      </c>
      <c r="E112" s="153"/>
      <c r="F112" s="153"/>
      <c r="G112" s="57">
        <v>0</v>
      </c>
      <c r="H112" s="38">
        <f t="shared" si="1"/>
        <v>0</v>
      </c>
      <c r="I112" s="53"/>
      <c r="J112" s="31"/>
      <c r="K112" s="140"/>
      <c r="L112" s="143"/>
      <c r="M112" s="46"/>
    </row>
    <row r="113" spans="1:13" ht="14.4" hidden="1" thickBot="1" x14ac:dyDescent="0.3">
      <c r="A113" s="2">
        <v>3</v>
      </c>
      <c r="B113" s="2" t="s">
        <v>309</v>
      </c>
      <c r="C113" s="34" t="s">
        <v>316</v>
      </c>
      <c r="D113" s="50" t="s">
        <v>317</v>
      </c>
      <c r="E113" s="153"/>
      <c r="F113" s="153"/>
      <c r="G113" s="57">
        <v>0</v>
      </c>
      <c r="H113" s="38">
        <f t="shared" si="1"/>
        <v>0</v>
      </c>
      <c r="I113" s="53"/>
      <c r="J113" s="31"/>
      <c r="K113" s="140"/>
      <c r="L113" s="143"/>
      <c r="M113" s="46"/>
    </row>
    <row r="114" spans="1:13" ht="14.4" hidden="1" thickBot="1" x14ac:dyDescent="0.3">
      <c r="A114" s="2">
        <v>3</v>
      </c>
      <c r="B114" s="2" t="s">
        <v>309</v>
      </c>
      <c r="C114" s="34" t="s">
        <v>318</v>
      </c>
      <c r="D114" s="50" t="s">
        <v>319</v>
      </c>
      <c r="E114" s="153"/>
      <c r="F114" s="153"/>
      <c r="G114" s="57">
        <v>0</v>
      </c>
      <c r="H114" s="38">
        <f t="shared" si="1"/>
        <v>0</v>
      </c>
      <c r="I114" s="53"/>
      <c r="J114" s="31"/>
      <c r="K114" s="140"/>
      <c r="L114" s="143"/>
      <c r="M114" s="46"/>
    </row>
    <row r="115" spans="1:13" ht="14.4" hidden="1" thickBot="1" x14ac:dyDescent="0.3">
      <c r="A115" s="2">
        <v>3</v>
      </c>
      <c r="B115" s="2" t="s">
        <v>309</v>
      </c>
      <c r="C115" s="34" t="s">
        <v>320</v>
      </c>
      <c r="D115" s="50" t="s">
        <v>321</v>
      </c>
      <c r="E115" s="153"/>
      <c r="F115" s="153"/>
      <c r="G115" s="57">
        <v>0</v>
      </c>
      <c r="H115" s="38">
        <f t="shared" si="1"/>
        <v>0</v>
      </c>
      <c r="I115" s="53"/>
      <c r="J115" s="31"/>
      <c r="K115" s="140"/>
      <c r="L115" s="143"/>
      <c r="M115" s="46"/>
    </row>
    <row r="116" spans="1:13" ht="14.4" hidden="1" thickBot="1" x14ac:dyDescent="0.3">
      <c r="A116" s="2">
        <v>3</v>
      </c>
      <c r="B116" s="2" t="s">
        <v>309</v>
      </c>
      <c r="C116" s="34" t="s">
        <v>322</v>
      </c>
      <c r="D116" s="50" t="s">
        <v>323</v>
      </c>
      <c r="E116" s="153"/>
      <c r="F116" s="153"/>
      <c r="G116" s="57">
        <v>0</v>
      </c>
      <c r="H116" s="38">
        <f t="shared" si="1"/>
        <v>0</v>
      </c>
      <c r="I116" s="53"/>
      <c r="J116" s="31"/>
      <c r="K116" s="140"/>
      <c r="L116" s="143"/>
      <c r="M116" s="46"/>
    </row>
    <row r="117" spans="1:13" ht="14.4" hidden="1" thickBot="1" x14ac:dyDescent="0.3">
      <c r="A117" s="2">
        <v>3</v>
      </c>
      <c r="B117" s="2" t="s">
        <v>309</v>
      </c>
      <c r="C117" s="34" t="s">
        <v>324</v>
      </c>
      <c r="D117" s="50" t="s">
        <v>325</v>
      </c>
      <c r="E117" s="153"/>
      <c r="F117" s="153"/>
      <c r="G117" s="57">
        <v>0</v>
      </c>
      <c r="H117" s="38">
        <f t="shared" si="1"/>
        <v>0</v>
      </c>
      <c r="I117" s="53"/>
      <c r="J117" s="31"/>
      <c r="K117" s="140"/>
      <c r="L117" s="143"/>
      <c r="M117" s="46"/>
    </row>
    <row r="118" spans="1:13" ht="14.4" hidden="1" thickBot="1" x14ac:dyDescent="0.3">
      <c r="A118" s="2">
        <v>3</v>
      </c>
      <c r="B118" s="2" t="s">
        <v>326</v>
      </c>
      <c r="C118" s="34" t="s">
        <v>327</v>
      </c>
      <c r="D118" s="50" t="s">
        <v>328</v>
      </c>
      <c r="E118" s="153"/>
      <c r="F118" s="153"/>
      <c r="G118" s="57">
        <v>0</v>
      </c>
      <c r="H118" s="38">
        <f t="shared" si="1"/>
        <v>0</v>
      </c>
      <c r="I118" s="53"/>
      <c r="J118" s="31"/>
      <c r="K118" s="140"/>
      <c r="L118" s="143"/>
      <c r="M118" s="46"/>
    </row>
    <row r="119" spans="1:13" ht="14.4" hidden="1" thickBot="1" x14ac:dyDescent="0.3">
      <c r="A119" s="2">
        <v>3</v>
      </c>
      <c r="B119" s="2" t="s">
        <v>326</v>
      </c>
      <c r="C119" s="34" t="s">
        <v>329</v>
      </c>
      <c r="D119" s="50" t="s">
        <v>330</v>
      </c>
      <c r="E119" s="153"/>
      <c r="F119" s="153"/>
      <c r="G119" s="57">
        <v>0</v>
      </c>
      <c r="H119" s="38">
        <f t="shared" si="1"/>
        <v>0</v>
      </c>
      <c r="I119" s="53"/>
      <c r="J119" s="31"/>
      <c r="K119" s="140"/>
      <c r="L119" s="143"/>
      <c r="M119" s="46"/>
    </row>
    <row r="120" spans="1:13" ht="14.4" hidden="1" thickBot="1" x14ac:dyDescent="0.3">
      <c r="A120" s="2">
        <v>3</v>
      </c>
      <c r="B120" s="2" t="s">
        <v>331</v>
      </c>
      <c r="C120" s="34" t="s">
        <v>332</v>
      </c>
      <c r="D120" s="50" t="s">
        <v>333</v>
      </c>
      <c r="E120" s="153"/>
      <c r="F120" s="153"/>
      <c r="G120" s="57">
        <v>0</v>
      </c>
      <c r="H120" s="38">
        <f t="shared" si="1"/>
        <v>0</v>
      </c>
      <c r="I120" s="53"/>
      <c r="J120" s="31"/>
      <c r="K120" s="140"/>
      <c r="L120" s="143"/>
      <c r="M120" s="46"/>
    </row>
    <row r="121" spans="1:13" ht="14.4" hidden="1" thickBot="1" x14ac:dyDescent="0.3">
      <c r="A121" s="2">
        <v>3</v>
      </c>
      <c r="B121" s="2" t="s">
        <v>331</v>
      </c>
      <c r="C121" s="34" t="s">
        <v>334</v>
      </c>
      <c r="D121" s="50" t="s">
        <v>335</v>
      </c>
      <c r="E121" s="153"/>
      <c r="F121" s="153"/>
      <c r="G121" s="57">
        <v>0</v>
      </c>
      <c r="H121" s="38">
        <f t="shared" si="1"/>
        <v>0</v>
      </c>
      <c r="I121" s="53"/>
      <c r="J121" s="31"/>
      <c r="K121" s="140"/>
      <c r="L121" s="143"/>
      <c r="M121" s="46"/>
    </row>
    <row r="122" spans="1:13" ht="14.4" hidden="1" thickBot="1" x14ac:dyDescent="0.3">
      <c r="A122" s="2">
        <v>3</v>
      </c>
      <c r="B122" s="2" t="s">
        <v>331</v>
      </c>
      <c r="C122" s="34" t="s">
        <v>336</v>
      </c>
      <c r="D122" s="50" t="s">
        <v>337</v>
      </c>
      <c r="E122" s="153"/>
      <c r="F122" s="153"/>
      <c r="G122" s="57">
        <v>0</v>
      </c>
      <c r="H122" s="38">
        <f t="shared" si="1"/>
        <v>0</v>
      </c>
      <c r="I122" s="53"/>
      <c r="J122" s="31"/>
      <c r="K122" s="140"/>
      <c r="L122" s="143"/>
      <c r="M122" s="46"/>
    </row>
    <row r="123" spans="1:13" ht="14.4" hidden="1" thickBot="1" x14ac:dyDescent="0.3">
      <c r="A123" s="2">
        <v>3</v>
      </c>
      <c r="B123" s="2" t="s">
        <v>331</v>
      </c>
      <c r="C123" s="34" t="s">
        <v>338</v>
      </c>
      <c r="D123" s="50" t="s">
        <v>339</v>
      </c>
      <c r="E123" s="153"/>
      <c r="F123" s="153"/>
      <c r="G123" s="57">
        <v>0</v>
      </c>
      <c r="H123" s="38">
        <f t="shared" si="1"/>
        <v>0</v>
      </c>
      <c r="I123" s="53"/>
      <c r="J123" s="31"/>
      <c r="K123" s="140"/>
      <c r="L123" s="143"/>
      <c r="M123" s="46"/>
    </row>
    <row r="124" spans="1:13" ht="14.4" hidden="1" thickBot="1" x14ac:dyDescent="0.3">
      <c r="A124" s="2">
        <v>3</v>
      </c>
      <c r="B124" s="2" t="s">
        <v>331</v>
      </c>
      <c r="C124" s="34" t="s">
        <v>340</v>
      </c>
      <c r="D124" s="50" t="s">
        <v>341</v>
      </c>
      <c r="E124" s="153"/>
      <c r="F124" s="153"/>
      <c r="G124" s="57">
        <v>0</v>
      </c>
      <c r="H124" s="38">
        <f t="shared" si="1"/>
        <v>0</v>
      </c>
      <c r="I124" s="53"/>
      <c r="J124" s="31"/>
      <c r="K124" s="140"/>
      <c r="L124" s="143"/>
      <c r="M124" s="46"/>
    </row>
    <row r="125" spans="1:13" ht="14.4" hidden="1" thickBot="1" x14ac:dyDescent="0.3">
      <c r="A125" s="2">
        <v>4</v>
      </c>
      <c r="B125" s="2" t="s">
        <v>342</v>
      </c>
      <c r="C125" s="34" t="s">
        <v>343</v>
      </c>
      <c r="D125" s="50" t="s">
        <v>344</v>
      </c>
      <c r="E125" s="145"/>
      <c r="F125" s="145"/>
      <c r="G125" s="57">
        <v>0</v>
      </c>
      <c r="H125" s="38">
        <f t="shared" si="1"/>
        <v>0</v>
      </c>
      <c r="I125" s="53"/>
      <c r="J125" s="31"/>
      <c r="K125" s="140"/>
      <c r="L125" s="143"/>
      <c r="M125" s="46"/>
    </row>
    <row r="126" spans="1:13" ht="14.4" hidden="1" thickBot="1" x14ac:dyDescent="0.3">
      <c r="A126" s="2">
        <v>4</v>
      </c>
      <c r="B126" s="2" t="s">
        <v>342</v>
      </c>
      <c r="C126" s="34" t="s">
        <v>345</v>
      </c>
      <c r="D126" s="50" t="s">
        <v>346</v>
      </c>
      <c r="E126" s="145"/>
      <c r="F126" s="145"/>
      <c r="G126" s="57">
        <v>0</v>
      </c>
      <c r="H126" s="38">
        <f t="shared" si="1"/>
        <v>0</v>
      </c>
      <c r="I126" s="53"/>
      <c r="J126" s="31"/>
      <c r="K126" s="140"/>
      <c r="L126" s="143"/>
      <c r="M126" s="46"/>
    </row>
    <row r="127" spans="1:13" ht="14.4" hidden="1" thickBot="1" x14ac:dyDescent="0.3">
      <c r="A127" s="2">
        <v>4</v>
      </c>
      <c r="B127" s="2" t="s">
        <v>342</v>
      </c>
      <c r="C127" s="34" t="s">
        <v>347</v>
      </c>
      <c r="D127" s="50" t="s">
        <v>348</v>
      </c>
      <c r="E127" s="145"/>
      <c r="F127" s="145"/>
      <c r="G127" s="57">
        <v>0</v>
      </c>
      <c r="H127" s="38">
        <f t="shared" si="1"/>
        <v>0</v>
      </c>
      <c r="I127" s="53"/>
      <c r="J127" s="31"/>
      <c r="K127" s="140"/>
      <c r="L127" s="143"/>
      <c r="M127" s="46"/>
    </row>
    <row r="128" spans="1:13" ht="14.4" hidden="1" thickBot="1" x14ac:dyDescent="0.3">
      <c r="A128" s="2">
        <v>4</v>
      </c>
      <c r="B128" s="2" t="s">
        <v>342</v>
      </c>
      <c r="C128" s="34" t="s">
        <v>349</v>
      </c>
      <c r="D128" s="50" t="s">
        <v>350</v>
      </c>
      <c r="E128" s="145"/>
      <c r="F128" s="145"/>
      <c r="G128" s="57">
        <v>0</v>
      </c>
      <c r="H128" s="38">
        <f t="shared" si="1"/>
        <v>0</v>
      </c>
      <c r="I128" s="53"/>
      <c r="J128" s="31"/>
      <c r="K128" s="140"/>
      <c r="L128" s="143"/>
      <c r="M128" s="46"/>
    </row>
    <row r="129" spans="1:13" ht="14.4" hidden="1" thickBot="1" x14ac:dyDescent="0.3">
      <c r="A129" s="2">
        <v>4</v>
      </c>
      <c r="B129" s="2" t="s">
        <v>342</v>
      </c>
      <c r="C129" s="34" t="s">
        <v>351</v>
      </c>
      <c r="D129" s="50" t="s">
        <v>352</v>
      </c>
      <c r="E129" s="145"/>
      <c r="F129" s="145"/>
      <c r="G129" s="57">
        <v>0</v>
      </c>
      <c r="H129" s="38">
        <f t="shared" si="1"/>
        <v>0</v>
      </c>
      <c r="I129" s="53"/>
      <c r="J129" s="31"/>
      <c r="K129" s="140"/>
      <c r="L129" s="143"/>
      <c r="M129" s="46"/>
    </row>
    <row r="130" spans="1:13" ht="14.4" hidden="1" thickBot="1" x14ac:dyDescent="0.3">
      <c r="A130" s="2">
        <v>4</v>
      </c>
      <c r="B130" s="2" t="s">
        <v>342</v>
      </c>
      <c r="C130" s="34" t="s">
        <v>353</v>
      </c>
      <c r="D130" s="50" t="s">
        <v>354</v>
      </c>
      <c r="E130" s="145"/>
      <c r="F130" s="145"/>
      <c r="G130" s="57">
        <v>0</v>
      </c>
      <c r="H130" s="38">
        <f t="shared" si="1"/>
        <v>0</v>
      </c>
      <c r="I130" s="53"/>
      <c r="J130" s="31"/>
      <c r="K130" s="140"/>
      <c r="L130" s="143"/>
      <c r="M130" s="46"/>
    </row>
    <row r="131" spans="1:13" ht="14.4" hidden="1" thickBot="1" x14ac:dyDescent="0.3">
      <c r="A131" s="2">
        <v>4</v>
      </c>
      <c r="B131" s="2" t="s">
        <v>342</v>
      </c>
      <c r="C131" s="34" t="s">
        <v>355</v>
      </c>
      <c r="D131" s="50" t="s">
        <v>356</v>
      </c>
      <c r="E131" s="145"/>
      <c r="F131" s="145"/>
      <c r="G131" s="57">
        <v>0</v>
      </c>
      <c r="H131" s="38">
        <f t="shared" si="1"/>
        <v>0</v>
      </c>
      <c r="I131" s="53"/>
      <c r="J131" s="31"/>
      <c r="K131" s="140"/>
      <c r="L131" s="143"/>
      <c r="M131" s="46"/>
    </row>
    <row r="132" spans="1:13" ht="14.4" hidden="1" thickBot="1" x14ac:dyDescent="0.3">
      <c r="A132" s="2">
        <v>4</v>
      </c>
      <c r="B132" s="2" t="s">
        <v>342</v>
      </c>
      <c r="C132" s="34" t="s">
        <v>357</v>
      </c>
      <c r="D132" s="50" t="s">
        <v>358</v>
      </c>
      <c r="E132" s="145"/>
      <c r="F132" s="145"/>
      <c r="G132" s="57">
        <v>0</v>
      </c>
      <c r="H132" s="38">
        <f t="shared" si="1"/>
        <v>0</v>
      </c>
      <c r="I132" s="53"/>
      <c r="J132" s="31"/>
      <c r="K132" s="140"/>
      <c r="L132" s="143"/>
      <c r="M132" s="46"/>
    </row>
    <row r="133" spans="1:13" ht="14.4" hidden="1" thickBot="1" x14ac:dyDescent="0.3">
      <c r="A133" s="2">
        <v>4</v>
      </c>
      <c r="B133" s="2" t="s">
        <v>359</v>
      </c>
      <c r="C133" s="34" t="s">
        <v>360</v>
      </c>
      <c r="D133" s="50" t="s">
        <v>361</v>
      </c>
      <c r="E133" s="145"/>
      <c r="F133" s="145"/>
      <c r="G133" s="57">
        <v>0</v>
      </c>
      <c r="H133" s="38">
        <f t="shared" si="1"/>
        <v>0</v>
      </c>
      <c r="I133" s="53"/>
      <c r="J133" s="31"/>
      <c r="K133" s="140"/>
      <c r="L133" s="143"/>
      <c r="M133" s="46"/>
    </row>
    <row r="134" spans="1:13" ht="14.4" hidden="1" thickBot="1" x14ac:dyDescent="0.3">
      <c r="A134" s="2">
        <v>4</v>
      </c>
      <c r="B134" s="2" t="s">
        <v>359</v>
      </c>
      <c r="C134" s="34" t="s">
        <v>362</v>
      </c>
      <c r="D134" s="50" t="s">
        <v>363</v>
      </c>
      <c r="E134" s="145"/>
      <c r="F134" s="145"/>
      <c r="G134" s="57">
        <v>0</v>
      </c>
      <c r="H134" s="38">
        <f t="shared" si="1"/>
        <v>0</v>
      </c>
      <c r="I134" s="53"/>
      <c r="J134" s="31"/>
      <c r="K134" s="140"/>
      <c r="L134" s="143"/>
      <c r="M134" s="46"/>
    </row>
    <row r="135" spans="1:13" ht="14.4" hidden="1" thickBot="1" x14ac:dyDescent="0.3">
      <c r="A135" s="2">
        <v>4</v>
      </c>
      <c r="B135" s="2" t="s">
        <v>359</v>
      </c>
      <c r="C135" s="34" t="s">
        <v>364</v>
      </c>
      <c r="D135" s="50" t="s">
        <v>365</v>
      </c>
      <c r="E135" s="145"/>
      <c r="F135" s="145"/>
      <c r="G135" s="57">
        <v>0</v>
      </c>
      <c r="H135" s="38">
        <f t="shared" si="1"/>
        <v>0</v>
      </c>
      <c r="I135" s="53"/>
      <c r="J135" s="31"/>
      <c r="K135" s="140"/>
      <c r="L135" s="143"/>
      <c r="M135" s="46"/>
    </row>
    <row r="136" spans="1:13" ht="14.4" hidden="1" thickBot="1" x14ac:dyDescent="0.3">
      <c r="A136" s="2">
        <v>4</v>
      </c>
      <c r="B136" s="2" t="s">
        <v>359</v>
      </c>
      <c r="C136" s="34" t="s">
        <v>366</v>
      </c>
      <c r="D136" s="50" t="s">
        <v>367</v>
      </c>
      <c r="E136" s="145"/>
      <c r="F136" s="145"/>
      <c r="G136" s="57">
        <v>0</v>
      </c>
      <c r="H136" s="38">
        <f t="shared" si="1"/>
        <v>0</v>
      </c>
      <c r="I136" s="53"/>
      <c r="J136" s="31"/>
      <c r="K136" s="140"/>
      <c r="L136" s="143"/>
      <c r="M136" s="46"/>
    </row>
    <row r="137" spans="1:13" ht="14.4" hidden="1" thickBot="1" x14ac:dyDescent="0.3">
      <c r="A137" s="2">
        <v>4</v>
      </c>
      <c r="B137" s="2" t="s">
        <v>359</v>
      </c>
      <c r="C137" s="34" t="s">
        <v>368</v>
      </c>
      <c r="D137" s="50" t="s">
        <v>369</v>
      </c>
      <c r="E137" s="145"/>
      <c r="F137" s="145"/>
      <c r="G137" s="57">
        <v>0</v>
      </c>
      <c r="H137" s="38">
        <f t="shared" si="1"/>
        <v>0</v>
      </c>
      <c r="I137" s="53"/>
      <c r="J137" s="31"/>
      <c r="K137" s="140"/>
      <c r="L137" s="143"/>
      <c r="M137" s="46"/>
    </row>
    <row r="138" spans="1:13" ht="14.4" hidden="1" thickBot="1" x14ac:dyDescent="0.3">
      <c r="A138" s="2">
        <v>4</v>
      </c>
      <c r="B138" s="2" t="s">
        <v>359</v>
      </c>
      <c r="C138" s="34" t="s">
        <v>370</v>
      </c>
      <c r="D138" s="50" t="s">
        <v>371</v>
      </c>
      <c r="E138" s="145"/>
      <c r="F138" s="145"/>
      <c r="G138" s="57">
        <v>0</v>
      </c>
      <c r="H138" s="38">
        <f t="shared" si="1"/>
        <v>0</v>
      </c>
      <c r="I138" s="53"/>
      <c r="J138" s="31"/>
      <c r="K138" s="140"/>
      <c r="L138" s="143"/>
      <c r="M138" s="46"/>
    </row>
    <row r="139" spans="1:13" ht="14.4" hidden="1" thickBot="1" x14ac:dyDescent="0.3">
      <c r="A139" s="2">
        <v>4</v>
      </c>
      <c r="B139" s="2" t="s">
        <v>359</v>
      </c>
      <c r="C139" s="34" t="s">
        <v>372</v>
      </c>
      <c r="D139" s="50" t="s">
        <v>373</v>
      </c>
      <c r="E139" s="145"/>
      <c r="F139" s="145"/>
      <c r="G139" s="57">
        <v>0</v>
      </c>
      <c r="H139" s="38">
        <f t="shared" ref="H139:H202" si="2">+E139+F139+G139</f>
        <v>0</v>
      </c>
      <c r="I139" s="53"/>
      <c r="J139" s="31"/>
      <c r="K139" s="140"/>
      <c r="L139" s="143"/>
      <c r="M139" s="46"/>
    </row>
    <row r="140" spans="1:13" ht="14.4" hidden="1" thickBot="1" x14ac:dyDescent="0.3">
      <c r="A140" s="2">
        <v>4</v>
      </c>
      <c r="B140" s="2" t="s">
        <v>359</v>
      </c>
      <c r="C140" s="34" t="s">
        <v>374</v>
      </c>
      <c r="D140" s="50" t="s">
        <v>375</v>
      </c>
      <c r="E140" s="145"/>
      <c r="F140" s="145"/>
      <c r="G140" s="57">
        <v>0</v>
      </c>
      <c r="H140" s="38">
        <f t="shared" si="2"/>
        <v>0</v>
      </c>
      <c r="I140" s="53"/>
      <c r="J140" s="31"/>
      <c r="K140" s="140"/>
      <c r="L140" s="143"/>
      <c r="M140" s="46"/>
    </row>
    <row r="141" spans="1:13" ht="14.4" hidden="1" thickBot="1" x14ac:dyDescent="0.3">
      <c r="A141" s="2">
        <v>4</v>
      </c>
      <c r="B141" s="2" t="s">
        <v>376</v>
      </c>
      <c r="C141" s="34" t="s">
        <v>377</v>
      </c>
      <c r="D141" s="50" t="s">
        <v>378</v>
      </c>
      <c r="E141" s="145"/>
      <c r="F141" s="145"/>
      <c r="G141" s="57">
        <v>0</v>
      </c>
      <c r="H141" s="38">
        <f t="shared" si="2"/>
        <v>0</v>
      </c>
      <c r="I141" s="53"/>
      <c r="J141" s="31"/>
      <c r="K141" s="140"/>
      <c r="L141" s="143"/>
      <c r="M141" s="46"/>
    </row>
    <row r="142" spans="1:13" ht="14.4" hidden="1" thickBot="1" x14ac:dyDescent="0.3">
      <c r="A142" s="2">
        <v>4</v>
      </c>
      <c r="B142" s="2" t="s">
        <v>376</v>
      </c>
      <c r="C142" s="34" t="s">
        <v>379</v>
      </c>
      <c r="D142" s="50" t="s">
        <v>380</v>
      </c>
      <c r="E142" s="145"/>
      <c r="F142" s="145"/>
      <c r="G142" s="57">
        <v>0</v>
      </c>
      <c r="H142" s="38">
        <f t="shared" si="2"/>
        <v>0</v>
      </c>
      <c r="I142" s="53"/>
      <c r="J142" s="31"/>
      <c r="K142" s="140"/>
      <c r="L142" s="143"/>
      <c r="M142" s="46"/>
    </row>
    <row r="143" spans="1:13" ht="14.4" hidden="1" thickBot="1" x14ac:dyDescent="0.3">
      <c r="A143" s="2">
        <v>5</v>
      </c>
      <c r="B143" s="2" t="s">
        <v>381</v>
      </c>
      <c r="C143" s="34" t="s">
        <v>382</v>
      </c>
      <c r="D143" s="50" t="s">
        <v>383</v>
      </c>
      <c r="E143" s="145"/>
      <c r="F143" s="145"/>
      <c r="G143" s="48">
        <v>0</v>
      </c>
      <c r="H143" s="38">
        <f t="shared" si="2"/>
        <v>0</v>
      </c>
      <c r="I143" s="63"/>
      <c r="J143" s="31"/>
      <c r="K143" s="140"/>
      <c r="L143" s="143"/>
      <c r="M143" s="46"/>
    </row>
    <row r="144" spans="1:13" ht="14.4" hidden="1" thickBot="1" x14ac:dyDescent="0.3">
      <c r="A144" s="2">
        <v>5</v>
      </c>
      <c r="B144" s="2" t="s">
        <v>381</v>
      </c>
      <c r="C144" s="34" t="s">
        <v>384</v>
      </c>
      <c r="D144" s="50" t="s">
        <v>385</v>
      </c>
      <c r="E144" s="145"/>
      <c r="F144" s="145"/>
      <c r="G144" s="48">
        <v>0</v>
      </c>
      <c r="H144" s="38">
        <f t="shared" si="2"/>
        <v>0</v>
      </c>
      <c r="I144" s="53"/>
      <c r="J144" s="31"/>
      <c r="K144" s="140"/>
      <c r="L144" s="143"/>
      <c r="M144" s="46"/>
    </row>
    <row r="145" spans="1:13" ht="14.4" hidden="1" thickBot="1" x14ac:dyDescent="0.3">
      <c r="A145" s="2">
        <v>5</v>
      </c>
      <c r="B145" s="2" t="s">
        <v>381</v>
      </c>
      <c r="C145" s="34" t="s">
        <v>386</v>
      </c>
      <c r="D145" s="50" t="s">
        <v>387</v>
      </c>
      <c r="E145" s="145"/>
      <c r="F145" s="145"/>
      <c r="G145" s="48">
        <v>0</v>
      </c>
      <c r="H145" s="38">
        <f t="shared" si="2"/>
        <v>0</v>
      </c>
      <c r="I145" s="53"/>
      <c r="J145" s="31"/>
      <c r="K145" s="140"/>
      <c r="L145" s="143"/>
      <c r="M145" s="46"/>
    </row>
    <row r="146" spans="1:13" ht="14.4" hidden="1" thickBot="1" x14ac:dyDescent="0.3">
      <c r="A146" s="2">
        <v>5</v>
      </c>
      <c r="B146" s="2" t="s">
        <v>381</v>
      </c>
      <c r="C146" s="34" t="s">
        <v>388</v>
      </c>
      <c r="D146" s="50" t="s">
        <v>389</v>
      </c>
      <c r="E146" s="145"/>
      <c r="F146" s="145"/>
      <c r="G146" s="48">
        <v>0</v>
      </c>
      <c r="H146" s="38">
        <f t="shared" si="2"/>
        <v>0</v>
      </c>
      <c r="I146" s="323"/>
      <c r="J146" s="31"/>
      <c r="K146" s="140"/>
      <c r="L146" s="143"/>
      <c r="M146" s="46"/>
    </row>
    <row r="147" spans="1:13" ht="14.4" hidden="1" thickBot="1" x14ac:dyDescent="0.3">
      <c r="A147" s="2">
        <v>5</v>
      </c>
      <c r="B147" s="2" t="s">
        <v>381</v>
      </c>
      <c r="C147" s="34" t="s">
        <v>392</v>
      </c>
      <c r="D147" s="50" t="s">
        <v>393</v>
      </c>
      <c r="E147" s="145"/>
      <c r="F147" s="145"/>
      <c r="G147" s="48">
        <v>0</v>
      </c>
      <c r="H147" s="38">
        <f t="shared" si="2"/>
        <v>0</v>
      </c>
      <c r="I147" s="323"/>
      <c r="J147" s="31"/>
      <c r="K147" s="140"/>
      <c r="L147" s="143"/>
      <c r="M147" s="46"/>
    </row>
    <row r="148" spans="1:13" ht="14.4" hidden="1" thickBot="1" x14ac:dyDescent="0.3">
      <c r="A148" s="2">
        <v>5</v>
      </c>
      <c r="B148" s="2" t="s">
        <v>381</v>
      </c>
      <c r="C148" s="34" t="s">
        <v>394</v>
      </c>
      <c r="D148" s="50" t="s">
        <v>395</v>
      </c>
      <c r="E148" s="145"/>
      <c r="F148" s="145"/>
      <c r="G148" s="48">
        <v>0</v>
      </c>
      <c r="H148" s="38">
        <f t="shared" si="2"/>
        <v>0</v>
      </c>
      <c r="I148" s="53"/>
      <c r="J148" s="31"/>
      <c r="K148" s="140"/>
      <c r="L148" s="143"/>
      <c r="M148" s="46"/>
    </row>
    <row r="149" spans="1:13" ht="14.4" hidden="1" thickBot="1" x14ac:dyDescent="0.3">
      <c r="A149" s="2">
        <v>5</v>
      </c>
      <c r="B149" s="2" t="s">
        <v>381</v>
      </c>
      <c r="C149" s="34" t="s">
        <v>396</v>
      </c>
      <c r="D149" s="50" t="s">
        <v>397</v>
      </c>
      <c r="E149" s="145"/>
      <c r="F149" s="145"/>
      <c r="G149" s="48">
        <v>0</v>
      </c>
      <c r="H149" s="38">
        <f t="shared" si="2"/>
        <v>0</v>
      </c>
      <c r="I149" s="53"/>
      <c r="J149" s="31"/>
      <c r="K149" s="140"/>
      <c r="L149" s="143"/>
      <c r="M149" s="46"/>
    </row>
    <row r="150" spans="1:13" ht="14.4" hidden="1" thickBot="1" x14ac:dyDescent="0.3">
      <c r="A150" s="2">
        <v>5</v>
      </c>
      <c r="B150" s="2" t="s">
        <v>381</v>
      </c>
      <c r="C150" s="34" t="s">
        <v>398</v>
      </c>
      <c r="D150" s="50" t="s">
        <v>399</v>
      </c>
      <c r="E150" s="145"/>
      <c r="F150" s="145"/>
      <c r="G150" s="48">
        <v>0</v>
      </c>
      <c r="H150" s="38">
        <f t="shared" si="2"/>
        <v>0</v>
      </c>
      <c r="I150" s="53"/>
      <c r="J150" s="31"/>
      <c r="K150" s="140"/>
      <c r="L150" s="143"/>
      <c r="M150" s="46"/>
    </row>
    <row r="151" spans="1:13" ht="159" hidden="1" thickBot="1" x14ac:dyDescent="0.3">
      <c r="A151" s="2">
        <v>5</v>
      </c>
      <c r="B151" s="2" t="s">
        <v>400</v>
      </c>
      <c r="C151" s="74" t="s">
        <v>401</v>
      </c>
      <c r="D151" s="46" t="s">
        <v>402</v>
      </c>
      <c r="E151" s="232">
        <v>0</v>
      </c>
      <c r="F151" s="326"/>
      <c r="G151" s="325">
        <v>13063195</v>
      </c>
      <c r="H151" s="38">
        <f t="shared" si="2"/>
        <v>13063195</v>
      </c>
      <c r="I151" s="53" t="s">
        <v>989</v>
      </c>
      <c r="J151" s="31"/>
      <c r="K151" s="140"/>
      <c r="L151" s="143"/>
      <c r="M151" s="46"/>
    </row>
    <row r="152" spans="1:13" ht="14.4" hidden="1" thickBot="1" x14ac:dyDescent="0.3">
      <c r="A152" s="2">
        <v>5</v>
      </c>
      <c r="B152" s="2" t="s">
        <v>400</v>
      </c>
      <c r="C152" s="34" t="s">
        <v>403</v>
      </c>
      <c r="D152" s="50" t="s">
        <v>404</v>
      </c>
      <c r="E152" s="145"/>
      <c r="F152" s="145"/>
      <c r="G152" s="57"/>
      <c r="H152" s="38">
        <f t="shared" si="2"/>
        <v>0</v>
      </c>
      <c r="I152" s="53"/>
      <c r="J152" s="31"/>
      <c r="K152" s="140"/>
      <c r="L152" s="143"/>
      <c r="M152" s="46"/>
    </row>
    <row r="153" spans="1:13" ht="14.4" hidden="1" thickBot="1" x14ac:dyDescent="0.3">
      <c r="A153" s="2">
        <v>5</v>
      </c>
      <c r="B153" s="2" t="s">
        <v>400</v>
      </c>
      <c r="C153" s="34" t="s">
        <v>405</v>
      </c>
      <c r="D153" s="50" t="s">
        <v>406</v>
      </c>
      <c r="E153" s="145"/>
      <c r="F153" s="145"/>
      <c r="G153" s="57"/>
      <c r="H153" s="38">
        <f t="shared" si="2"/>
        <v>0</v>
      </c>
      <c r="I153" s="53"/>
      <c r="J153" s="31"/>
      <c r="K153" s="140"/>
      <c r="L153" s="143"/>
      <c r="M153" s="46"/>
    </row>
    <row r="154" spans="1:13" ht="14.4" hidden="1" thickBot="1" x14ac:dyDescent="0.3">
      <c r="A154" s="2">
        <v>5</v>
      </c>
      <c r="B154" s="2" t="s">
        <v>400</v>
      </c>
      <c r="C154" s="34" t="s">
        <v>407</v>
      </c>
      <c r="D154" s="50" t="s">
        <v>408</v>
      </c>
      <c r="E154" s="145"/>
      <c r="F154" s="145"/>
      <c r="G154" s="57"/>
      <c r="H154" s="38">
        <f t="shared" si="2"/>
        <v>0</v>
      </c>
      <c r="I154" s="53"/>
      <c r="J154" s="31"/>
      <c r="K154" s="140"/>
      <c r="L154" s="143"/>
      <c r="M154" s="46"/>
    </row>
    <row r="155" spans="1:13" ht="14.4" hidden="1" thickBot="1" x14ac:dyDescent="0.3">
      <c r="A155" s="2">
        <v>5</v>
      </c>
      <c r="B155" s="2" t="s">
        <v>400</v>
      </c>
      <c r="C155" s="34" t="s">
        <v>409</v>
      </c>
      <c r="D155" s="50" t="s">
        <v>410</v>
      </c>
      <c r="E155" s="145"/>
      <c r="F155" s="145"/>
      <c r="G155" s="57"/>
      <c r="H155" s="38">
        <f t="shared" si="2"/>
        <v>0</v>
      </c>
      <c r="I155" s="53"/>
      <c r="J155" s="31"/>
      <c r="K155" s="140"/>
      <c r="L155" s="143"/>
      <c r="M155" s="46"/>
    </row>
    <row r="156" spans="1:13" ht="14.4" hidden="1" thickBot="1" x14ac:dyDescent="0.3">
      <c r="A156" s="2">
        <v>5</v>
      </c>
      <c r="B156" s="2" t="s">
        <v>400</v>
      </c>
      <c r="C156" s="34" t="s">
        <v>411</v>
      </c>
      <c r="D156" s="50" t="s">
        <v>412</v>
      </c>
      <c r="E156" s="145"/>
      <c r="F156" s="145"/>
      <c r="G156" s="57"/>
      <c r="H156" s="38">
        <f t="shared" si="2"/>
        <v>0</v>
      </c>
      <c r="I156" s="53"/>
      <c r="J156" s="31"/>
      <c r="K156" s="140"/>
      <c r="L156" s="143"/>
      <c r="M156" s="46"/>
    </row>
    <row r="157" spans="1:13" ht="14.4" hidden="1" thickBot="1" x14ac:dyDescent="0.3">
      <c r="A157" s="2">
        <v>5</v>
      </c>
      <c r="B157" s="2" t="s">
        <v>400</v>
      </c>
      <c r="C157" s="34" t="s">
        <v>413</v>
      </c>
      <c r="D157" s="50" t="s">
        <v>414</v>
      </c>
      <c r="E157" s="145"/>
      <c r="F157" s="145"/>
      <c r="G157" s="57"/>
      <c r="H157" s="38">
        <f t="shared" si="2"/>
        <v>0</v>
      </c>
      <c r="I157" s="53"/>
      <c r="J157" s="31"/>
      <c r="K157" s="140"/>
      <c r="L157" s="143"/>
      <c r="M157" s="46"/>
    </row>
    <row r="158" spans="1:13" ht="14.4" hidden="1" thickBot="1" x14ac:dyDescent="0.3">
      <c r="A158" s="2">
        <v>5</v>
      </c>
      <c r="B158" s="2" t="s">
        <v>400</v>
      </c>
      <c r="C158" s="34" t="s">
        <v>415</v>
      </c>
      <c r="D158" s="50" t="s">
        <v>416</v>
      </c>
      <c r="E158" s="145"/>
      <c r="F158" s="145"/>
      <c r="G158" s="57"/>
      <c r="H158" s="38">
        <f t="shared" si="2"/>
        <v>0</v>
      </c>
      <c r="I158" s="53"/>
      <c r="J158" s="31"/>
      <c r="K158" s="140"/>
      <c r="L158" s="143"/>
      <c r="M158" s="46"/>
    </row>
    <row r="159" spans="1:13" ht="14.4" hidden="1" thickBot="1" x14ac:dyDescent="0.3">
      <c r="A159" s="2">
        <v>5</v>
      </c>
      <c r="B159" s="2" t="s">
        <v>419</v>
      </c>
      <c r="C159" s="34" t="s">
        <v>420</v>
      </c>
      <c r="D159" s="50" t="s">
        <v>421</v>
      </c>
      <c r="E159" s="145"/>
      <c r="F159" s="145"/>
      <c r="G159" s="57"/>
      <c r="H159" s="38">
        <f t="shared" si="2"/>
        <v>0</v>
      </c>
      <c r="I159" s="53"/>
      <c r="J159" s="31"/>
      <c r="K159" s="140"/>
      <c r="L159" s="143"/>
      <c r="M159" s="46"/>
    </row>
    <row r="160" spans="1:13" ht="14.4" hidden="1" thickBot="1" x14ac:dyDescent="0.3">
      <c r="A160" s="2">
        <v>5</v>
      </c>
      <c r="B160" s="2" t="s">
        <v>419</v>
      </c>
      <c r="C160" s="34" t="s">
        <v>422</v>
      </c>
      <c r="D160" s="50" t="s">
        <v>423</v>
      </c>
      <c r="E160" s="145"/>
      <c r="F160" s="145"/>
      <c r="G160" s="57"/>
      <c r="H160" s="38">
        <f t="shared" si="2"/>
        <v>0</v>
      </c>
      <c r="I160" s="53"/>
      <c r="J160" s="31"/>
      <c r="K160" s="140"/>
      <c r="L160" s="143"/>
      <c r="M160" s="46"/>
    </row>
    <row r="161" spans="1:13" ht="14.4" hidden="1" thickBot="1" x14ac:dyDescent="0.3">
      <c r="A161" s="2">
        <v>5</v>
      </c>
      <c r="B161" s="2" t="s">
        <v>419</v>
      </c>
      <c r="C161" s="34" t="s">
        <v>424</v>
      </c>
      <c r="D161" s="50" t="s">
        <v>425</v>
      </c>
      <c r="E161" s="145"/>
      <c r="F161" s="145"/>
      <c r="G161" s="57"/>
      <c r="H161" s="38">
        <f t="shared" si="2"/>
        <v>0</v>
      </c>
      <c r="I161" s="53"/>
      <c r="J161" s="31"/>
      <c r="K161" s="140"/>
      <c r="L161" s="143"/>
      <c r="M161" s="46"/>
    </row>
    <row r="162" spans="1:13" ht="14.4" hidden="1" thickBot="1" x14ac:dyDescent="0.3">
      <c r="A162" s="2">
        <v>5</v>
      </c>
      <c r="B162" s="2" t="s">
        <v>426</v>
      </c>
      <c r="C162" s="34" t="s">
        <v>427</v>
      </c>
      <c r="D162" s="50" t="s">
        <v>428</v>
      </c>
      <c r="E162" s="145"/>
      <c r="F162" s="145"/>
      <c r="G162" s="57"/>
      <c r="H162" s="38">
        <f t="shared" si="2"/>
        <v>0</v>
      </c>
      <c r="I162" s="53"/>
      <c r="J162" s="31"/>
      <c r="K162" s="140"/>
      <c r="L162" s="143"/>
      <c r="M162" s="46"/>
    </row>
    <row r="163" spans="1:13" ht="14.4" hidden="1" thickBot="1" x14ac:dyDescent="0.3">
      <c r="A163" s="2">
        <v>5</v>
      </c>
      <c r="B163" s="2" t="s">
        <v>426</v>
      </c>
      <c r="C163" s="34" t="s">
        <v>429</v>
      </c>
      <c r="D163" s="50" t="s">
        <v>430</v>
      </c>
      <c r="E163" s="145">
        <v>0</v>
      </c>
      <c r="F163" s="145"/>
      <c r="G163" s="57">
        <v>0</v>
      </c>
      <c r="H163" s="38">
        <f t="shared" si="2"/>
        <v>0</v>
      </c>
      <c r="I163" s="53"/>
      <c r="J163" s="31"/>
      <c r="K163" s="140"/>
      <c r="L163" s="143"/>
      <c r="M163" s="46"/>
    </row>
    <row r="164" spans="1:13" ht="40.200000000000003" hidden="1" thickBot="1" x14ac:dyDescent="0.3">
      <c r="A164" s="2">
        <v>5</v>
      </c>
      <c r="B164" s="2" t="s">
        <v>426</v>
      </c>
      <c r="C164" s="74" t="s">
        <v>431</v>
      </c>
      <c r="D164" s="46" t="s">
        <v>432</v>
      </c>
      <c r="E164" s="232"/>
      <c r="F164" s="326"/>
      <c r="G164" s="325">
        <v>6936805</v>
      </c>
      <c r="H164" s="38">
        <f t="shared" si="2"/>
        <v>6936805</v>
      </c>
      <c r="I164" s="53"/>
      <c r="J164" s="31"/>
      <c r="K164" s="140"/>
      <c r="L164" s="143" t="s">
        <v>990</v>
      </c>
      <c r="M164" s="46" t="s">
        <v>991</v>
      </c>
    </row>
    <row r="165" spans="1:13" ht="14.4" hidden="1" thickBot="1" x14ac:dyDescent="0.3">
      <c r="A165" s="2">
        <v>5</v>
      </c>
      <c r="B165" s="2" t="s">
        <v>426</v>
      </c>
      <c r="C165" s="34" t="s">
        <v>436</v>
      </c>
      <c r="D165" s="50" t="s">
        <v>437</v>
      </c>
      <c r="E165" s="145"/>
      <c r="F165" s="145"/>
      <c r="G165" s="57"/>
      <c r="H165" s="38">
        <f t="shared" si="2"/>
        <v>0</v>
      </c>
      <c r="I165" s="53"/>
      <c r="J165" s="31"/>
      <c r="K165" s="140"/>
      <c r="L165" s="143"/>
      <c r="M165" s="46"/>
    </row>
    <row r="166" spans="1:13" ht="14.4" hidden="1" thickBot="1" x14ac:dyDescent="0.3">
      <c r="A166" s="1">
        <v>6</v>
      </c>
      <c r="B166" s="2" t="s">
        <v>438</v>
      </c>
      <c r="C166" s="34" t="s">
        <v>439</v>
      </c>
      <c r="D166" s="50" t="s">
        <v>440</v>
      </c>
      <c r="E166" s="145"/>
      <c r="F166" s="145"/>
      <c r="G166" s="57"/>
      <c r="H166" s="38">
        <f t="shared" si="2"/>
        <v>0</v>
      </c>
      <c r="I166" s="53"/>
      <c r="J166" s="31"/>
      <c r="K166" s="140"/>
      <c r="L166" s="143"/>
      <c r="M166" s="46"/>
    </row>
    <row r="167" spans="1:13" ht="14.4" hidden="1" thickBot="1" x14ac:dyDescent="0.3">
      <c r="A167" s="1">
        <v>6</v>
      </c>
      <c r="B167" s="2" t="s">
        <v>438</v>
      </c>
      <c r="C167" s="34" t="s">
        <v>441</v>
      </c>
      <c r="D167" s="46" t="s">
        <v>442</v>
      </c>
      <c r="E167" s="145"/>
      <c r="F167" s="145"/>
      <c r="G167" s="48"/>
      <c r="H167" s="38">
        <f t="shared" si="2"/>
        <v>0</v>
      </c>
      <c r="I167" s="53"/>
      <c r="J167" s="31"/>
      <c r="K167" s="140"/>
      <c r="L167" s="143"/>
      <c r="M167" s="46"/>
    </row>
    <row r="168" spans="1:13" ht="42" hidden="1" customHeight="1" x14ac:dyDescent="0.25">
      <c r="A168" s="1">
        <v>6</v>
      </c>
      <c r="B168" s="2" t="s">
        <v>438</v>
      </c>
      <c r="C168" s="74" t="s">
        <v>443</v>
      </c>
      <c r="D168" s="68" t="s">
        <v>444</v>
      </c>
      <c r="E168" s="232"/>
      <c r="F168" s="326"/>
      <c r="G168" s="325">
        <v>11461268</v>
      </c>
      <c r="H168" s="38">
        <f t="shared" si="2"/>
        <v>11461268</v>
      </c>
      <c r="I168" s="837" t="s">
        <v>992</v>
      </c>
      <c r="J168" s="837"/>
      <c r="K168" s="140"/>
      <c r="L168" s="143"/>
      <c r="M168" s="46"/>
    </row>
    <row r="169" spans="1:13" ht="39" hidden="1" customHeight="1" x14ac:dyDescent="0.25">
      <c r="A169" s="1">
        <v>6</v>
      </c>
      <c r="B169" s="2" t="s">
        <v>438</v>
      </c>
      <c r="C169" s="74" t="s">
        <v>446</v>
      </c>
      <c r="D169" s="68" t="s">
        <v>444</v>
      </c>
      <c r="E169" s="232"/>
      <c r="F169" s="326"/>
      <c r="G169" s="325">
        <v>1825043</v>
      </c>
      <c r="H169" s="38">
        <f t="shared" si="2"/>
        <v>1825043</v>
      </c>
      <c r="I169" s="837" t="s">
        <v>993</v>
      </c>
      <c r="J169" s="837"/>
      <c r="K169" s="140"/>
      <c r="L169" s="141"/>
      <c r="M169" s="46"/>
    </row>
    <row r="170" spans="1:13" ht="14.4" hidden="1" thickBot="1" x14ac:dyDescent="0.3">
      <c r="A170" s="1">
        <v>6</v>
      </c>
      <c r="B170" s="2" t="s">
        <v>438</v>
      </c>
      <c r="C170" s="34" t="s">
        <v>448</v>
      </c>
      <c r="D170" s="50" t="s">
        <v>449</v>
      </c>
      <c r="E170" s="145"/>
      <c r="F170" s="145"/>
      <c r="G170" s="48">
        <v>0</v>
      </c>
      <c r="H170" s="38">
        <f t="shared" si="2"/>
        <v>0</v>
      </c>
      <c r="I170" s="53"/>
      <c r="J170" s="31"/>
      <c r="K170" s="140"/>
      <c r="L170" s="143"/>
      <c r="M170" s="46"/>
    </row>
    <row r="171" spans="1:13" ht="14.4" hidden="1" thickBot="1" x14ac:dyDescent="0.3">
      <c r="C171" s="65" t="s">
        <v>450</v>
      </c>
      <c r="D171" s="66" t="s">
        <v>449</v>
      </c>
      <c r="E171" s="145"/>
      <c r="F171" s="145"/>
      <c r="G171" s="48"/>
      <c r="H171" s="38"/>
      <c r="I171" s="53"/>
      <c r="J171" s="31"/>
      <c r="K171" s="140"/>
      <c r="L171" s="143"/>
      <c r="M171" s="46"/>
    </row>
    <row r="172" spans="1:13" ht="14.4" hidden="1" outlineLevel="1" thickBot="1" x14ac:dyDescent="0.3">
      <c r="C172" s="67" t="s">
        <v>451</v>
      </c>
      <c r="D172" s="54" t="s">
        <v>452</v>
      </c>
      <c r="E172" s="145"/>
      <c r="F172" s="145"/>
      <c r="G172" s="48">
        <v>0</v>
      </c>
      <c r="H172" s="38">
        <f t="shared" si="2"/>
        <v>0</v>
      </c>
      <c r="I172" s="53"/>
      <c r="J172" s="31"/>
      <c r="K172" s="140"/>
      <c r="L172" s="143"/>
      <c r="M172" s="46"/>
    </row>
    <row r="173" spans="1:13" ht="14.4" hidden="1" outlineLevel="1" thickBot="1" x14ac:dyDescent="0.3">
      <c r="C173" s="67" t="s">
        <v>453</v>
      </c>
      <c r="D173" s="54" t="s">
        <v>454</v>
      </c>
      <c r="E173" s="145"/>
      <c r="F173" s="145"/>
      <c r="G173" s="48">
        <v>0</v>
      </c>
      <c r="H173" s="38">
        <f t="shared" si="2"/>
        <v>0</v>
      </c>
      <c r="I173" s="53"/>
      <c r="J173" s="31"/>
      <c r="K173" s="140"/>
      <c r="L173" s="143"/>
      <c r="M173" s="46"/>
    </row>
    <row r="174" spans="1:13" ht="14.4" hidden="1" outlineLevel="1" thickBot="1" x14ac:dyDescent="0.3">
      <c r="C174" s="67" t="s">
        <v>455</v>
      </c>
      <c r="D174" s="54" t="s">
        <v>456</v>
      </c>
      <c r="E174" s="145"/>
      <c r="F174" s="145"/>
      <c r="G174" s="48">
        <v>0</v>
      </c>
      <c r="H174" s="38">
        <f t="shared" si="2"/>
        <v>0</v>
      </c>
      <c r="I174" s="53"/>
      <c r="J174" s="31"/>
      <c r="K174" s="140"/>
      <c r="L174" s="143"/>
      <c r="M174" s="46"/>
    </row>
    <row r="175" spans="1:13" ht="14.4" hidden="1" outlineLevel="1" thickBot="1" x14ac:dyDescent="0.3">
      <c r="C175" s="67" t="s">
        <v>457</v>
      </c>
      <c r="D175" s="54" t="s">
        <v>458</v>
      </c>
      <c r="E175" s="145"/>
      <c r="F175" s="145"/>
      <c r="G175" s="48">
        <v>0</v>
      </c>
      <c r="H175" s="38">
        <f t="shared" si="2"/>
        <v>0</v>
      </c>
      <c r="I175" s="53"/>
      <c r="J175" s="31"/>
      <c r="K175" s="140"/>
      <c r="L175" s="143"/>
      <c r="M175" s="46"/>
    </row>
    <row r="176" spans="1:13" ht="14.4" hidden="1" outlineLevel="1" thickBot="1" x14ac:dyDescent="0.3">
      <c r="C176" s="67" t="s">
        <v>459</v>
      </c>
      <c r="D176" s="54" t="s">
        <v>460</v>
      </c>
      <c r="E176" s="145"/>
      <c r="F176" s="145"/>
      <c r="G176" s="48">
        <v>0</v>
      </c>
      <c r="H176" s="38">
        <f t="shared" si="2"/>
        <v>0</v>
      </c>
      <c r="I176" s="53"/>
      <c r="J176" s="31"/>
      <c r="K176" s="140"/>
      <c r="L176" s="143"/>
      <c r="M176" s="46"/>
    </row>
    <row r="177" spans="3:13" ht="14.4" hidden="1" outlineLevel="1" thickBot="1" x14ac:dyDescent="0.3">
      <c r="C177" s="67" t="s">
        <v>461</v>
      </c>
      <c r="D177" s="54" t="s">
        <v>462</v>
      </c>
      <c r="E177" s="145"/>
      <c r="F177" s="145"/>
      <c r="G177" s="48">
        <v>0</v>
      </c>
      <c r="H177" s="38">
        <f t="shared" si="2"/>
        <v>0</v>
      </c>
      <c r="I177" s="53"/>
      <c r="J177" s="31"/>
      <c r="K177" s="140"/>
      <c r="L177" s="143"/>
      <c r="M177" s="46"/>
    </row>
    <row r="178" spans="3:13" ht="14.4" hidden="1" outlineLevel="1" thickBot="1" x14ac:dyDescent="0.3">
      <c r="C178" s="67" t="s">
        <v>463</v>
      </c>
      <c r="D178" s="54" t="s">
        <v>464</v>
      </c>
      <c r="E178" s="145"/>
      <c r="F178" s="145"/>
      <c r="G178" s="48">
        <v>0</v>
      </c>
      <c r="H178" s="38">
        <f t="shared" si="2"/>
        <v>0</v>
      </c>
      <c r="I178" s="53"/>
      <c r="J178" s="31"/>
      <c r="K178" s="140"/>
      <c r="L178" s="143"/>
      <c r="M178" s="46"/>
    </row>
    <row r="179" spans="3:13" ht="14.4" hidden="1" outlineLevel="1" thickBot="1" x14ac:dyDescent="0.3">
      <c r="C179" s="67" t="s">
        <v>465</v>
      </c>
      <c r="D179" s="54" t="s">
        <v>466</v>
      </c>
      <c r="E179" s="145"/>
      <c r="F179" s="145"/>
      <c r="G179" s="48">
        <v>0</v>
      </c>
      <c r="H179" s="38">
        <f t="shared" si="2"/>
        <v>0</v>
      </c>
      <c r="I179" s="53"/>
      <c r="J179" s="31"/>
      <c r="K179" s="140"/>
      <c r="L179" s="143"/>
      <c r="M179" s="46"/>
    </row>
    <row r="180" spans="3:13" ht="14.4" hidden="1" outlineLevel="1" thickBot="1" x14ac:dyDescent="0.3">
      <c r="C180" s="67" t="s">
        <v>467</v>
      </c>
      <c r="D180" s="54" t="s">
        <v>468</v>
      </c>
      <c r="E180" s="145"/>
      <c r="F180" s="145"/>
      <c r="G180" s="48">
        <v>0</v>
      </c>
      <c r="H180" s="38">
        <f t="shared" si="2"/>
        <v>0</v>
      </c>
      <c r="I180" s="53"/>
      <c r="J180" s="31"/>
      <c r="K180" s="140"/>
      <c r="L180" s="143"/>
      <c r="M180" s="46"/>
    </row>
    <row r="181" spans="3:13" ht="14.4" hidden="1" outlineLevel="1" thickBot="1" x14ac:dyDescent="0.3">
      <c r="C181" s="67" t="s">
        <v>469</v>
      </c>
      <c r="D181" s="54" t="s">
        <v>470</v>
      </c>
      <c r="E181" s="145"/>
      <c r="F181" s="145"/>
      <c r="G181" s="48">
        <v>0</v>
      </c>
      <c r="H181" s="38">
        <f t="shared" si="2"/>
        <v>0</v>
      </c>
      <c r="I181" s="53"/>
      <c r="J181" s="31"/>
      <c r="K181" s="140"/>
      <c r="L181" s="143"/>
      <c r="M181" s="46"/>
    </row>
    <row r="182" spans="3:13" ht="14.4" hidden="1" outlineLevel="1" thickBot="1" x14ac:dyDescent="0.3">
      <c r="C182" s="67" t="s">
        <v>471</v>
      </c>
      <c r="D182" s="54" t="s">
        <v>472</v>
      </c>
      <c r="E182" s="145"/>
      <c r="F182" s="145"/>
      <c r="G182" s="48">
        <v>0</v>
      </c>
      <c r="H182" s="38">
        <f t="shared" si="2"/>
        <v>0</v>
      </c>
      <c r="I182" s="53"/>
      <c r="J182" s="31"/>
      <c r="K182" s="140"/>
      <c r="L182" s="143"/>
      <c r="M182" s="46"/>
    </row>
    <row r="183" spans="3:13" ht="14.4" hidden="1" outlineLevel="1" thickBot="1" x14ac:dyDescent="0.3">
      <c r="C183" s="67" t="s">
        <v>473</v>
      </c>
      <c r="D183" s="54" t="s">
        <v>474</v>
      </c>
      <c r="E183" s="145"/>
      <c r="F183" s="145"/>
      <c r="G183" s="48">
        <v>0</v>
      </c>
      <c r="H183" s="38">
        <f t="shared" si="2"/>
        <v>0</v>
      </c>
      <c r="I183" s="53"/>
      <c r="J183" s="31"/>
      <c r="K183" s="140"/>
      <c r="L183" s="143"/>
      <c r="M183" s="46"/>
    </row>
    <row r="184" spans="3:13" ht="14.4" hidden="1" outlineLevel="1" thickBot="1" x14ac:dyDescent="0.3">
      <c r="C184" s="67" t="s">
        <v>475</v>
      </c>
      <c r="D184" s="54" t="s">
        <v>476</v>
      </c>
      <c r="E184" s="145"/>
      <c r="F184" s="145"/>
      <c r="G184" s="48">
        <v>0</v>
      </c>
      <c r="H184" s="38">
        <f t="shared" si="2"/>
        <v>0</v>
      </c>
      <c r="I184" s="53"/>
      <c r="J184" s="31"/>
      <c r="K184" s="140"/>
      <c r="L184" s="143"/>
      <c r="M184" s="46"/>
    </row>
    <row r="185" spans="3:13" ht="14.4" hidden="1" outlineLevel="1" thickBot="1" x14ac:dyDescent="0.3">
      <c r="C185" s="67" t="s">
        <v>477</v>
      </c>
      <c r="D185" s="54" t="s">
        <v>478</v>
      </c>
      <c r="E185" s="145"/>
      <c r="F185" s="145"/>
      <c r="G185" s="48">
        <v>0</v>
      </c>
      <c r="H185" s="38">
        <f t="shared" si="2"/>
        <v>0</v>
      </c>
      <c r="I185" s="53"/>
      <c r="J185" s="31"/>
      <c r="K185" s="140"/>
      <c r="L185" s="143"/>
      <c r="M185" s="46"/>
    </row>
    <row r="186" spans="3:13" ht="14.4" hidden="1" outlineLevel="1" thickBot="1" x14ac:dyDescent="0.3">
      <c r="C186" s="67" t="s">
        <v>479</v>
      </c>
      <c r="D186" s="54" t="s">
        <v>480</v>
      </c>
      <c r="E186" s="145"/>
      <c r="F186" s="145"/>
      <c r="G186" s="48">
        <v>0</v>
      </c>
      <c r="H186" s="38">
        <f t="shared" si="2"/>
        <v>0</v>
      </c>
      <c r="I186" s="53"/>
      <c r="J186" s="31"/>
      <c r="K186" s="140"/>
      <c r="L186" s="143"/>
      <c r="M186" s="46"/>
    </row>
    <row r="187" spans="3:13" ht="14.4" hidden="1" outlineLevel="1" thickBot="1" x14ac:dyDescent="0.3">
      <c r="C187" s="67" t="s">
        <v>481</v>
      </c>
      <c r="D187" s="54" t="s">
        <v>482</v>
      </c>
      <c r="E187" s="145"/>
      <c r="F187" s="145"/>
      <c r="G187" s="48">
        <v>0</v>
      </c>
      <c r="H187" s="38">
        <f t="shared" si="2"/>
        <v>0</v>
      </c>
      <c r="I187" s="53"/>
      <c r="J187" s="31"/>
      <c r="K187" s="140"/>
      <c r="L187" s="143"/>
      <c r="M187" s="46"/>
    </row>
    <row r="188" spans="3:13" ht="14.4" hidden="1" outlineLevel="1" thickBot="1" x14ac:dyDescent="0.3">
      <c r="C188" s="67" t="s">
        <v>483</v>
      </c>
      <c r="D188" s="54" t="s">
        <v>484</v>
      </c>
      <c r="E188" s="145"/>
      <c r="F188" s="145"/>
      <c r="G188" s="48">
        <v>0</v>
      </c>
      <c r="H188" s="38">
        <f t="shared" si="2"/>
        <v>0</v>
      </c>
      <c r="I188" s="53"/>
      <c r="J188" s="31"/>
      <c r="K188" s="140"/>
      <c r="L188" s="143"/>
      <c r="M188" s="46"/>
    </row>
    <row r="189" spans="3:13" ht="14.4" hidden="1" outlineLevel="1" thickBot="1" x14ac:dyDescent="0.3">
      <c r="C189" s="67" t="s">
        <v>485</v>
      </c>
      <c r="D189" s="54" t="s">
        <v>486</v>
      </c>
      <c r="E189" s="145"/>
      <c r="F189" s="145"/>
      <c r="G189" s="48">
        <v>0</v>
      </c>
      <c r="H189" s="38">
        <f t="shared" si="2"/>
        <v>0</v>
      </c>
      <c r="I189" s="53"/>
      <c r="J189" s="31"/>
      <c r="K189" s="140"/>
      <c r="L189" s="143"/>
      <c r="M189" s="46"/>
    </row>
    <row r="190" spans="3:13" ht="14.4" hidden="1" outlineLevel="1" thickBot="1" x14ac:dyDescent="0.3">
      <c r="C190" s="67" t="s">
        <v>487</v>
      </c>
      <c r="D190" s="54" t="s">
        <v>488</v>
      </c>
      <c r="E190" s="145"/>
      <c r="F190" s="145"/>
      <c r="G190" s="48">
        <v>0</v>
      </c>
      <c r="H190" s="38">
        <f t="shared" si="2"/>
        <v>0</v>
      </c>
      <c r="I190" s="53"/>
      <c r="J190" s="31"/>
      <c r="K190" s="140"/>
      <c r="L190" s="143"/>
      <c r="M190" s="46"/>
    </row>
    <row r="191" spans="3:13" ht="27" hidden="1" outlineLevel="1" thickBot="1" x14ac:dyDescent="0.3">
      <c r="C191" s="67" t="s">
        <v>489</v>
      </c>
      <c r="D191" s="54" t="s">
        <v>490</v>
      </c>
      <c r="E191" s="145"/>
      <c r="F191" s="145"/>
      <c r="G191" s="48">
        <v>0</v>
      </c>
      <c r="H191" s="38">
        <f t="shared" si="2"/>
        <v>0</v>
      </c>
      <c r="I191" s="53"/>
      <c r="J191" s="31"/>
      <c r="K191" s="140"/>
      <c r="L191" s="143"/>
      <c r="M191" s="46"/>
    </row>
    <row r="192" spans="3:13" ht="14.4" hidden="1" outlineLevel="1" thickBot="1" x14ac:dyDescent="0.3">
      <c r="C192" s="67" t="s">
        <v>491</v>
      </c>
      <c r="D192" s="54" t="s">
        <v>492</v>
      </c>
      <c r="E192" s="145"/>
      <c r="F192" s="145"/>
      <c r="G192" s="48">
        <v>0</v>
      </c>
      <c r="H192" s="38">
        <f t="shared" si="2"/>
        <v>0</v>
      </c>
      <c r="I192" s="53"/>
      <c r="J192" s="31"/>
      <c r="K192" s="140"/>
      <c r="L192" s="143"/>
      <c r="M192" s="46"/>
    </row>
    <row r="193" spans="3:13" ht="14.4" hidden="1" outlineLevel="1" thickBot="1" x14ac:dyDescent="0.3">
      <c r="C193" s="67" t="s">
        <v>493</v>
      </c>
      <c r="D193" s="54" t="s">
        <v>494</v>
      </c>
      <c r="E193" s="145"/>
      <c r="F193" s="145"/>
      <c r="G193" s="48">
        <v>0</v>
      </c>
      <c r="H193" s="38">
        <f t="shared" si="2"/>
        <v>0</v>
      </c>
      <c r="I193" s="53"/>
      <c r="J193" s="31"/>
      <c r="K193" s="140"/>
      <c r="L193" s="143"/>
      <c r="M193" s="46"/>
    </row>
    <row r="194" spans="3:13" ht="14.4" hidden="1" outlineLevel="1" thickBot="1" x14ac:dyDescent="0.3">
      <c r="C194" s="67" t="s">
        <v>495</v>
      </c>
      <c r="D194" s="54" t="s">
        <v>496</v>
      </c>
      <c r="E194" s="145"/>
      <c r="F194" s="145"/>
      <c r="G194" s="48">
        <v>0</v>
      </c>
      <c r="H194" s="38">
        <f t="shared" si="2"/>
        <v>0</v>
      </c>
      <c r="I194" s="53"/>
      <c r="J194" s="31"/>
      <c r="K194" s="140"/>
      <c r="L194" s="143"/>
      <c r="M194" s="46"/>
    </row>
    <row r="195" spans="3:13" ht="14.4" hidden="1" outlineLevel="1" thickBot="1" x14ac:dyDescent="0.3">
      <c r="C195" s="67" t="s">
        <v>497</v>
      </c>
      <c r="D195" s="54" t="s">
        <v>498</v>
      </c>
      <c r="E195" s="145"/>
      <c r="F195" s="145"/>
      <c r="G195" s="48">
        <v>0</v>
      </c>
      <c r="H195" s="38">
        <f t="shared" si="2"/>
        <v>0</v>
      </c>
      <c r="I195" s="53"/>
      <c r="J195" s="31"/>
      <c r="K195" s="140"/>
      <c r="L195" s="143"/>
      <c r="M195" s="46"/>
    </row>
    <row r="196" spans="3:13" ht="14.4" hidden="1" outlineLevel="1" thickBot="1" x14ac:dyDescent="0.3">
      <c r="C196" s="67" t="s">
        <v>499</v>
      </c>
      <c r="D196" s="54" t="s">
        <v>500</v>
      </c>
      <c r="E196" s="145"/>
      <c r="F196" s="145"/>
      <c r="G196" s="48">
        <v>0</v>
      </c>
      <c r="H196" s="38">
        <f t="shared" si="2"/>
        <v>0</v>
      </c>
      <c r="I196" s="53"/>
      <c r="J196" s="31"/>
      <c r="K196" s="140"/>
      <c r="L196" s="143"/>
      <c r="M196" s="46"/>
    </row>
    <row r="197" spans="3:13" ht="14.4" hidden="1" outlineLevel="1" thickBot="1" x14ac:dyDescent="0.3">
      <c r="C197" s="67" t="s">
        <v>501</v>
      </c>
      <c r="D197" s="54" t="s">
        <v>502</v>
      </c>
      <c r="E197" s="145"/>
      <c r="F197" s="145"/>
      <c r="G197" s="48">
        <v>0</v>
      </c>
      <c r="H197" s="38">
        <f t="shared" si="2"/>
        <v>0</v>
      </c>
      <c r="I197" s="53"/>
      <c r="J197" s="31"/>
      <c r="K197" s="140"/>
      <c r="L197" s="143"/>
      <c r="M197" s="46"/>
    </row>
    <row r="198" spans="3:13" ht="14.4" hidden="1" outlineLevel="1" thickBot="1" x14ac:dyDescent="0.3">
      <c r="C198" s="67" t="s">
        <v>503</v>
      </c>
      <c r="D198" s="54" t="s">
        <v>504</v>
      </c>
      <c r="E198" s="145"/>
      <c r="F198" s="145"/>
      <c r="G198" s="48">
        <v>0</v>
      </c>
      <c r="H198" s="38">
        <f t="shared" si="2"/>
        <v>0</v>
      </c>
      <c r="I198" s="53"/>
      <c r="J198" s="31"/>
      <c r="K198" s="140"/>
      <c r="L198" s="143"/>
      <c r="M198" s="46"/>
    </row>
    <row r="199" spans="3:13" ht="14.4" hidden="1" outlineLevel="1" thickBot="1" x14ac:dyDescent="0.3">
      <c r="C199" s="67" t="s">
        <v>505</v>
      </c>
      <c r="D199" s="54" t="s">
        <v>506</v>
      </c>
      <c r="E199" s="145"/>
      <c r="F199" s="145"/>
      <c r="G199" s="48">
        <v>0</v>
      </c>
      <c r="H199" s="38">
        <f t="shared" si="2"/>
        <v>0</v>
      </c>
      <c r="I199" s="53"/>
      <c r="J199" s="31"/>
      <c r="K199" s="140"/>
      <c r="L199" s="143"/>
      <c r="M199" s="46"/>
    </row>
    <row r="200" spans="3:13" ht="14.4" hidden="1" outlineLevel="1" thickBot="1" x14ac:dyDescent="0.3">
      <c r="C200" s="67" t="s">
        <v>507</v>
      </c>
      <c r="D200" s="54" t="s">
        <v>508</v>
      </c>
      <c r="E200" s="145"/>
      <c r="F200" s="145"/>
      <c r="G200" s="48">
        <v>0</v>
      </c>
      <c r="H200" s="38">
        <f t="shared" si="2"/>
        <v>0</v>
      </c>
      <c r="I200" s="53"/>
      <c r="J200" s="31"/>
      <c r="K200" s="140"/>
      <c r="L200" s="143"/>
      <c r="M200" s="46"/>
    </row>
    <row r="201" spans="3:13" ht="14.4" hidden="1" outlineLevel="1" thickBot="1" x14ac:dyDescent="0.3">
      <c r="C201" s="67" t="s">
        <v>509</v>
      </c>
      <c r="D201" s="54" t="s">
        <v>510</v>
      </c>
      <c r="E201" s="145"/>
      <c r="F201" s="145"/>
      <c r="G201" s="48">
        <v>0</v>
      </c>
      <c r="H201" s="38">
        <f t="shared" si="2"/>
        <v>0</v>
      </c>
      <c r="I201" s="53"/>
      <c r="J201" s="31"/>
      <c r="K201" s="140"/>
      <c r="L201" s="143"/>
      <c r="M201" s="46"/>
    </row>
    <row r="202" spans="3:13" ht="14.4" hidden="1" outlineLevel="1" thickBot="1" x14ac:dyDescent="0.3">
      <c r="C202" s="67" t="s">
        <v>511</v>
      </c>
      <c r="D202" s="54" t="s">
        <v>512</v>
      </c>
      <c r="E202" s="145"/>
      <c r="F202" s="145"/>
      <c r="G202" s="48">
        <v>0</v>
      </c>
      <c r="H202" s="38">
        <f t="shared" si="2"/>
        <v>0</v>
      </c>
      <c r="I202" s="53"/>
      <c r="J202" s="31"/>
      <c r="K202" s="140"/>
      <c r="L202" s="143"/>
      <c r="M202" s="46"/>
    </row>
    <row r="203" spans="3:13" ht="14.4" hidden="1" outlineLevel="1" thickBot="1" x14ac:dyDescent="0.3">
      <c r="C203" s="67" t="s">
        <v>513</v>
      </c>
      <c r="D203" s="54" t="s">
        <v>514</v>
      </c>
      <c r="E203" s="145"/>
      <c r="F203" s="145"/>
      <c r="G203" s="48">
        <v>0</v>
      </c>
      <c r="H203" s="38">
        <f t="shared" ref="H203:H267" si="3">+E203+F203+G203</f>
        <v>0</v>
      </c>
      <c r="I203" s="53"/>
      <c r="J203" s="31"/>
      <c r="K203" s="140"/>
      <c r="L203" s="143"/>
      <c r="M203" s="46"/>
    </row>
    <row r="204" spans="3:13" ht="14.4" hidden="1" outlineLevel="1" thickBot="1" x14ac:dyDescent="0.3">
      <c r="C204" s="67" t="s">
        <v>515</v>
      </c>
      <c r="D204" s="54" t="s">
        <v>516</v>
      </c>
      <c r="E204" s="145"/>
      <c r="F204" s="145"/>
      <c r="G204" s="48">
        <v>0</v>
      </c>
      <c r="H204" s="38">
        <f t="shared" si="3"/>
        <v>0</v>
      </c>
      <c r="I204" s="53"/>
      <c r="J204" s="31"/>
      <c r="K204" s="140"/>
      <c r="L204" s="143"/>
      <c r="M204" s="46"/>
    </row>
    <row r="205" spans="3:13" ht="14.4" hidden="1" outlineLevel="1" thickBot="1" x14ac:dyDescent="0.3">
      <c r="C205" s="67" t="s">
        <v>517</v>
      </c>
      <c r="D205" s="54" t="s">
        <v>518</v>
      </c>
      <c r="E205" s="145"/>
      <c r="F205" s="145"/>
      <c r="G205" s="48">
        <v>0</v>
      </c>
      <c r="H205" s="38">
        <f t="shared" si="3"/>
        <v>0</v>
      </c>
      <c r="I205" s="53"/>
      <c r="J205" s="31"/>
      <c r="K205" s="140"/>
      <c r="L205" s="143"/>
      <c r="M205" s="46"/>
    </row>
    <row r="206" spans="3:13" ht="14.4" hidden="1" outlineLevel="1" thickBot="1" x14ac:dyDescent="0.3">
      <c r="C206" s="67" t="s">
        <v>519</v>
      </c>
      <c r="D206" s="54" t="s">
        <v>520</v>
      </c>
      <c r="E206" s="145"/>
      <c r="F206" s="145"/>
      <c r="G206" s="48">
        <v>0</v>
      </c>
      <c r="H206" s="38">
        <f t="shared" si="3"/>
        <v>0</v>
      </c>
      <c r="I206" s="53"/>
      <c r="J206" s="31"/>
      <c r="K206" s="140"/>
      <c r="L206" s="143"/>
      <c r="M206" s="46"/>
    </row>
    <row r="207" spans="3:13" ht="14.4" hidden="1" outlineLevel="1" thickBot="1" x14ac:dyDescent="0.3">
      <c r="C207" s="67" t="s">
        <v>521</v>
      </c>
      <c r="D207" s="54" t="s">
        <v>522</v>
      </c>
      <c r="E207" s="145"/>
      <c r="F207" s="145"/>
      <c r="G207" s="48">
        <v>0</v>
      </c>
      <c r="H207" s="38">
        <f t="shared" si="3"/>
        <v>0</v>
      </c>
      <c r="I207" s="53"/>
      <c r="J207" s="31"/>
      <c r="K207" s="140"/>
      <c r="L207" s="143"/>
      <c r="M207" s="46"/>
    </row>
    <row r="208" spans="3:13" ht="14.4" hidden="1" outlineLevel="1" thickBot="1" x14ac:dyDescent="0.3">
      <c r="C208" s="67" t="s">
        <v>523</v>
      </c>
      <c r="D208" s="54" t="s">
        <v>524</v>
      </c>
      <c r="E208" s="145"/>
      <c r="F208" s="145"/>
      <c r="G208" s="48">
        <v>0</v>
      </c>
      <c r="H208" s="38">
        <f t="shared" si="3"/>
        <v>0</v>
      </c>
      <c r="I208" s="53"/>
      <c r="J208" s="31"/>
      <c r="K208" s="140"/>
      <c r="L208" s="143"/>
      <c r="M208" s="46"/>
    </row>
    <row r="209" spans="3:13" ht="14.4" hidden="1" outlineLevel="1" thickBot="1" x14ac:dyDescent="0.3">
      <c r="C209" s="67" t="s">
        <v>525</v>
      </c>
      <c r="D209" s="54" t="s">
        <v>526</v>
      </c>
      <c r="E209" s="145"/>
      <c r="F209" s="145"/>
      <c r="G209" s="48">
        <v>0</v>
      </c>
      <c r="H209" s="38">
        <f t="shared" si="3"/>
        <v>0</v>
      </c>
      <c r="I209" s="53"/>
      <c r="J209" s="31"/>
      <c r="K209" s="140"/>
      <c r="L209" s="143"/>
      <c r="M209" s="46"/>
    </row>
    <row r="210" spans="3:13" ht="14.4" hidden="1" outlineLevel="1" thickBot="1" x14ac:dyDescent="0.3">
      <c r="C210" s="67" t="s">
        <v>527</v>
      </c>
      <c r="D210" s="54" t="s">
        <v>528</v>
      </c>
      <c r="E210" s="145"/>
      <c r="F210" s="145"/>
      <c r="G210" s="48">
        <v>0</v>
      </c>
      <c r="H210" s="38">
        <f t="shared" si="3"/>
        <v>0</v>
      </c>
      <c r="I210" s="53"/>
      <c r="J210" s="31"/>
      <c r="K210" s="140"/>
      <c r="L210" s="143"/>
      <c r="M210" s="46"/>
    </row>
    <row r="211" spans="3:13" ht="14.4" hidden="1" outlineLevel="1" thickBot="1" x14ac:dyDescent="0.3">
      <c r="C211" s="67" t="s">
        <v>529</v>
      </c>
      <c r="D211" s="54" t="s">
        <v>530</v>
      </c>
      <c r="E211" s="145"/>
      <c r="F211" s="145"/>
      <c r="G211" s="48">
        <v>0</v>
      </c>
      <c r="H211" s="38">
        <f t="shared" si="3"/>
        <v>0</v>
      </c>
      <c r="I211" s="53"/>
      <c r="J211" s="31"/>
      <c r="K211" s="140"/>
      <c r="L211" s="143"/>
      <c r="M211" s="46"/>
    </row>
    <row r="212" spans="3:13" ht="14.4" hidden="1" outlineLevel="1" thickBot="1" x14ac:dyDescent="0.3">
      <c r="C212" s="67" t="s">
        <v>531</v>
      </c>
      <c r="D212" s="54" t="s">
        <v>532</v>
      </c>
      <c r="E212" s="145"/>
      <c r="F212" s="145"/>
      <c r="G212" s="48">
        <v>0</v>
      </c>
      <c r="H212" s="38">
        <f t="shared" si="3"/>
        <v>0</v>
      </c>
      <c r="I212" s="53"/>
      <c r="J212" s="31"/>
      <c r="K212" s="140"/>
      <c r="L212" s="143"/>
      <c r="M212" s="46"/>
    </row>
    <row r="213" spans="3:13" ht="14.4" hidden="1" outlineLevel="1" thickBot="1" x14ac:dyDescent="0.3">
      <c r="C213" s="67" t="s">
        <v>533</v>
      </c>
      <c r="D213" s="54" t="s">
        <v>534</v>
      </c>
      <c r="E213" s="145"/>
      <c r="F213" s="145"/>
      <c r="G213" s="48">
        <v>0</v>
      </c>
      <c r="H213" s="38">
        <f t="shared" si="3"/>
        <v>0</v>
      </c>
      <c r="I213" s="53"/>
      <c r="J213" s="31"/>
      <c r="K213" s="140"/>
      <c r="L213" s="143"/>
      <c r="M213" s="46"/>
    </row>
    <row r="214" spans="3:13" ht="14.4" hidden="1" outlineLevel="1" thickBot="1" x14ac:dyDescent="0.3">
      <c r="C214" s="67" t="s">
        <v>535</v>
      </c>
      <c r="D214" s="54" t="s">
        <v>536</v>
      </c>
      <c r="E214" s="145"/>
      <c r="F214" s="145"/>
      <c r="G214" s="48">
        <v>0</v>
      </c>
      <c r="H214" s="38">
        <f t="shared" si="3"/>
        <v>0</v>
      </c>
      <c r="I214" s="53"/>
      <c r="J214" s="31"/>
      <c r="K214" s="140"/>
      <c r="L214" s="143"/>
      <c r="M214" s="46"/>
    </row>
    <row r="215" spans="3:13" ht="14.4" hidden="1" outlineLevel="1" thickBot="1" x14ac:dyDescent="0.3">
      <c r="C215" s="67" t="s">
        <v>537</v>
      </c>
      <c r="D215" s="54" t="s">
        <v>538</v>
      </c>
      <c r="E215" s="145"/>
      <c r="F215" s="145"/>
      <c r="G215" s="48">
        <v>0</v>
      </c>
      <c r="H215" s="38">
        <f t="shared" si="3"/>
        <v>0</v>
      </c>
      <c r="I215" s="53"/>
      <c r="J215" s="31"/>
      <c r="K215" s="140"/>
      <c r="L215" s="143"/>
      <c r="M215" s="46"/>
    </row>
    <row r="216" spans="3:13" ht="14.4" hidden="1" outlineLevel="1" thickBot="1" x14ac:dyDescent="0.3">
      <c r="C216" s="67" t="s">
        <v>539</v>
      </c>
      <c r="D216" s="54" t="s">
        <v>540</v>
      </c>
      <c r="E216" s="145"/>
      <c r="F216" s="145"/>
      <c r="G216" s="48">
        <v>0</v>
      </c>
      <c r="H216" s="38">
        <f t="shared" si="3"/>
        <v>0</v>
      </c>
      <c r="I216" s="53"/>
      <c r="J216" s="31"/>
      <c r="K216" s="140"/>
      <c r="L216" s="143"/>
      <c r="M216" s="46"/>
    </row>
    <row r="217" spans="3:13" ht="14.4" hidden="1" outlineLevel="1" thickBot="1" x14ac:dyDescent="0.3">
      <c r="C217" s="67" t="s">
        <v>541</v>
      </c>
      <c r="D217" s="54" t="s">
        <v>542</v>
      </c>
      <c r="E217" s="145"/>
      <c r="F217" s="145"/>
      <c r="G217" s="48">
        <v>0</v>
      </c>
      <c r="H217" s="38">
        <f t="shared" si="3"/>
        <v>0</v>
      </c>
      <c r="I217" s="53"/>
      <c r="J217" s="31"/>
      <c r="K217" s="140"/>
      <c r="L217" s="143"/>
      <c r="M217" s="46"/>
    </row>
    <row r="218" spans="3:13" ht="14.4" hidden="1" outlineLevel="1" thickBot="1" x14ac:dyDescent="0.3">
      <c r="C218" s="67" t="s">
        <v>543</v>
      </c>
      <c r="D218" s="54" t="s">
        <v>544</v>
      </c>
      <c r="E218" s="145"/>
      <c r="F218" s="145"/>
      <c r="G218" s="48">
        <v>0</v>
      </c>
      <c r="H218" s="38">
        <f t="shared" si="3"/>
        <v>0</v>
      </c>
      <c r="I218" s="53"/>
      <c r="J218" s="31"/>
      <c r="K218" s="140"/>
      <c r="L218" s="143"/>
      <c r="M218" s="46"/>
    </row>
    <row r="219" spans="3:13" ht="14.4" hidden="1" outlineLevel="1" thickBot="1" x14ac:dyDescent="0.3">
      <c r="C219" s="67" t="s">
        <v>545</v>
      </c>
      <c r="D219" s="54" t="s">
        <v>546</v>
      </c>
      <c r="E219" s="145"/>
      <c r="F219" s="145"/>
      <c r="G219" s="48">
        <v>0</v>
      </c>
      <c r="H219" s="38">
        <f t="shared" si="3"/>
        <v>0</v>
      </c>
      <c r="I219" s="53"/>
      <c r="J219" s="31"/>
      <c r="K219" s="140"/>
      <c r="L219" s="143"/>
      <c r="M219" s="46"/>
    </row>
    <row r="220" spans="3:13" ht="14.4" hidden="1" outlineLevel="1" thickBot="1" x14ac:dyDescent="0.3">
      <c r="C220" s="67" t="s">
        <v>547</v>
      </c>
      <c r="D220" s="54" t="s">
        <v>548</v>
      </c>
      <c r="E220" s="145"/>
      <c r="F220" s="145"/>
      <c r="G220" s="48">
        <v>0</v>
      </c>
      <c r="H220" s="38">
        <f t="shared" si="3"/>
        <v>0</v>
      </c>
      <c r="I220" s="53"/>
      <c r="J220" s="31"/>
      <c r="K220" s="140"/>
      <c r="L220" s="143"/>
      <c r="M220" s="46"/>
    </row>
    <row r="221" spans="3:13" ht="14.4" hidden="1" outlineLevel="1" thickBot="1" x14ac:dyDescent="0.3">
      <c r="C221" s="67" t="s">
        <v>549</v>
      </c>
      <c r="D221" s="54" t="s">
        <v>550</v>
      </c>
      <c r="E221" s="145"/>
      <c r="F221" s="145"/>
      <c r="G221" s="48">
        <v>0</v>
      </c>
      <c r="H221" s="38">
        <f t="shared" si="3"/>
        <v>0</v>
      </c>
      <c r="I221" s="53"/>
      <c r="J221" s="31"/>
      <c r="K221" s="140"/>
      <c r="L221" s="143"/>
      <c r="M221" s="46"/>
    </row>
    <row r="222" spans="3:13" ht="14.4" hidden="1" outlineLevel="1" thickBot="1" x14ac:dyDescent="0.3">
      <c r="C222" s="67" t="s">
        <v>551</v>
      </c>
      <c r="D222" s="54" t="s">
        <v>552</v>
      </c>
      <c r="E222" s="145"/>
      <c r="F222" s="145"/>
      <c r="G222" s="48">
        <v>0</v>
      </c>
      <c r="H222" s="38">
        <f t="shared" si="3"/>
        <v>0</v>
      </c>
      <c r="I222" s="53"/>
      <c r="J222" s="31"/>
      <c r="K222" s="140"/>
      <c r="L222" s="143"/>
      <c r="M222" s="46"/>
    </row>
    <row r="223" spans="3:13" ht="14.4" hidden="1" outlineLevel="1" thickBot="1" x14ac:dyDescent="0.3">
      <c r="C223" s="67" t="s">
        <v>553</v>
      </c>
      <c r="D223" s="54" t="s">
        <v>554</v>
      </c>
      <c r="E223" s="145"/>
      <c r="F223" s="145"/>
      <c r="G223" s="48">
        <v>0</v>
      </c>
      <c r="H223" s="38">
        <f t="shared" si="3"/>
        <v>0</v>
      </c>
      <c r="I223" s="53"/>
      <c r="J223" s="31"/>
      <c r="K223" s="140"/>
      <c r="L223" s="143"/>
      <c r="M223" s="46"/>
    </row>
    <row r="224" spans="3:13" ht="14.4" hidden="1" outlineLevel="1" thickBot="1" x14ac:dyDescent="0.3">
      <c r="C224" s="67" t="s">
        <v>555</v>
      </c>
      <c r="D224" s="54" t="s">
        <v>556</v>
      </c>
      <c r="E224" s="145"/>
      <c r="F224" s="145"/>
      <c r="G224" s="48">
        <v>0</v>
      </c>
      <c r="H224" s="38">
        <f t="shared" si="3"/>
        <v>0</v>
      </c>
      <c r="I224" s="53"/>
      <c r="J224" s="31"/>
      <c r="K224" s="140"/>
      <c r="L224" s="143"/>
      <c r="M224" s="46"/>
    </row>
    <row r="225" spans="3:13" ht="14.4" hidden="1" outlineLevel="1" thickBot="1" x14ac:dyDescent="0.3">
      <c r="C225" s="67" t="s">
        <v>557</v>
      </c>
      <c r="D225" s="54" t="s">
        <v>558</v>
      </c>
      <c r="E225" s="145"/>
      <c r="F225" s="145"/>
      <c r="G225" s="48">
        <v>0</v>
      </c>
      <c r="H225" s="38">
        <f t="shared" si="3"/>
        <v>0</v>
      </c>
      <c r="I225" s="53"/>
      <c r="J225" s="31"/>
      <c r="K225" s="140"/>
      <c r="L225" s="143"/>
      <c r="M225" s="46"/>
    </row>
    <row r="226" spans="3:13" ht="14.4" hidden="1" outlineLevel="1" thickBot="1" x14ac:dyDescent="0.3">
      <c r="C226" s="67" t="s">
        <v>559</v>
      </c>
      <c r="D226" s="54" t="s">
        <v>560</v>
      </c>
      <c r="E226" s="145"/>
      <c r="F226" s="145"/>
      <c r="G226" s="48">
        <v>0</v>
      </c>
      <c r="H226" s="38">
        <f t="shared" si="3"/>
        <v>0</v>
      </c>
      <c r="I226" s="53"/>
      <c r="J226" s="31"/>
      <c r="K226" s="140"/>
      <c r="L226" s="143"/>
      <c r="M226" s="46"/>
    </row>
    <row r="227" spans="3:13" ht="14.4" hidden="1" outlineLevel="1" thickBot="1" x14ac:dyDescent="0.3">
      <c r="C227" s="67" t="s">
        <v>561</v>
      </c>
      <c r="D227" s="54" t="s">
        <v>562</v>
      </c>
      <c r="E227" s="145"/>
      <c r="F227" s="145"/>
      <c r="G227" s="48">
        <v>0</v>
      </c>
      <c r="H227" s="38">
        <f t="shared" si="3"/>
        <v>0</v>
      </c>
      <c r="I227" s="53"/>
      <c r="J227" s="31"/>
      <c r="K227" s="140"/>
      <c r="L227" s="143"/>
      <c r="M227" s="46"/>
    </row>
    <row r="228" spans="3:13" ht="14.4" hidden="1" outlineLevel="1" thickBot="1" x14ac:dyDescent="0.3">
      <c r="C228" s="67" t="s">
        <v>563</v>
      </c>
      <c r="D228" s="54" t="s">
        <v>564</v>
      </c>
      <c r="E228" s="145"/>
      <c r="F228" s="145"/>
      <c r="G228" s="48">
        <v>0</v>
      </c>
      <c r="H228" s="38">
        <f t="shared" si="3"/>
        <v>0</v>
      </c>
      <c r="I228" s="53"/>
      <c r="J228" s="31"/>
      <c r="K228" s="140"/>
      <c r="L228" s="143"/>
      <c r="M228" s="46"/>
    </row>
    <row r="229" spans="3:13" ht="14.4" hidden="1" outlineLevel="1" thickBot="1" x14ac:dyDescent="0.3">
      <c r="C229" s="67" t="s">
        <v>565</v>
      </c>
      <c r="D229" s="54" t="s">
        <v>566</v>
      </c>
      <c r="E229" s="145"/>
      <c r="F229" s="145"/>
      <c r="G229" s="48">
        <v>0</v>
      </c>
      <c r="H229" s="38">
        <f t="shared" si="3"/>
        <v>0</v>
      </c>
      <c r="I229" s="53"/>
      <c r="J229" s="31"/>
      <c r="K229" s="140"/>
      <c r="L229" s="143"/>
      <c r="M229" s="46"/>
    </row>
    <row r="230" spans="3:13" ht="14.4" hidden="1" outlineLevel="1" thickBot="1" x14ac:dyDescent="0.3">
      <c r="C230" s="67" t="s">
        <v>567</v>
      </c>
      <c r="D230" s="54" t="s">
        <v>568</v>
      </c>
      <c r="E230" s="145"/>
      <c r="F230" s="145"/>
      <c r="G230" s="48">
        <v>0</v>
      </c>
      <c r="H230" s="38">
        <f t="shared" si="3"/>
        <v>0</v>
      </c>
      <c r="I230" s="53"/>
      <c r="J230" s="31"/>
      <c r="K230" s="140"/>
      <c r="L230" s="143"/>
      <c r="M230" s="46"/>
    </row>
    <row r="231" spans="3:13" ht="14.4" hidden="1" outlineLevel="1" thickBot="1" x14ac:dyDescent="0.3">
      <c r="C231" s="67" t="s">
        <v>569</v>
      </c>
      <c r="D231" s="54" t="s">
        <v>570</v>
      </c>
      <c r="E231" s="145"/>
      <c r="F231" s="145"/>
      <c r="G231" s="48">
        <v>0</v>
      </c>
      <c r="H231" s="38">
        <f t="shared" si="3"/>
        <v>0</v>
      </c>
      <c r="I231" s="53"/>
      <c r="J231" s="31"/>
      <c r="K231" s="140"/>
      <c r="L231" s="143"/>
      <c r="M231" s="46"/>
    </row>
    <row r="232" spans="3:13" ht="14.4" hidden="1" outlineLevel="1" thickBot="1" x14ac:dyDescent="0.3">
      <c r="C232" s="67" t="s">
        <v>571</v>
      </c>
      <c r="D232" s="54" t="s">
        <v>572</v>
      </c>
      <c r="E232" s="145"/>
      <c r="F232" s="145"/>
      <c r="G232" s="48">
        <v>0</v>
      </c>
      <c r="H232" s="38">
        <f t="shared" si="3"/>
        <v>0</v>
      </c>
      <c r="I232" s="53"/>
      <c r="J232" s="31"/>
      <c r="K232" s="140"/>
      <c r="L232" s="143"/>
      <c r="M232" s="46"/>
    </row>
    <row r="233" spans="3:13" ht="27" hidden="1" outlineLevel="1" thickBot="1" x14ac:dyDescent="0.3">
      <c r="C233" s="67" t="s">
        <v>573</v>
      </c>
      <c r="D233" s="54" t="s">
        <v>574</v>
      </c>
      <c r="E233" s="145"/>
      <c r="F233" s="145"/>
      <c r="G233" s="48">
        <v>0</v>
      </c>
      <c r="H233" s="38">
        <f t="shared" si="3"/>
        <v>0</v>
      </c>
      <c r="I233" s="53"/>
      <c r="J233" s="31"/>
      <c r="K233" s="140"/>
      <c r="L233" s="143"/>
      <c r="M233" s="46"/>
    </row>
    <row r="234" spans="3:13" ht="27" hidden="1" outlineLevel="1" thickBot="1" x14ac:dyDescent="0.3">
      <c r="C234" s="67" t="s">
        <v>575</v>
      </c>
      <c r="D234" s="54" t="s">
        <v>576</v>
      </c>
      <c r="E234" s="145"/>
      <c r="F234" s="145"/>
      <c r="G234" s="48">
        <v>0</v>
      </c>
      <c r="H234" s="38">
        <f t="shared" si="3"/>
        <v>0</v>
      </c>
      <c r="I234" s="53"/>
      <c r="J234" s="31"/>
      <c r="K234" s="140"/>
      <c r="L234" s="143"/>
      <c r="M234" s="46"/>
    </row>
    <row r="235" spans="3:13" ht="27" hidden="1" outlineLevel="1" thickBot="1" x14ac:dyDescent="0.3">
      <c r="C235" s="67" t="s">
        <v>577</v>
      </c>
      <c r="D235" s="54" t="s">
        <v>578</v>
      </c>
      <c r="E235" s="145"/>
      <c r="F235" s="145"/>
      <c r="G235" s="48">
        <v>0</v>
      </c>
      <c r="H235" s="38">
        <f t="shared" si="3"/>
        <v>0</v>
      </c>
      <c r="I235" s="53"/>
      <c r="J235" s="31"/>
      <c r="K235" s="140"/>
      <c r="L235" s="143"/>
      <c r="M235" s="46"/>
    </row>
    <row r="236" spans="3:13" ht="27" hidden="1" outlineLevel="1" thickBot="1" x14ac:dyDescent="0.3">
      <c r="C236" s="67" t="s">
        <v>579</v>
      </c>
      <c r="D236" s="54" t="s">
        <v>580</v>
      </c>
      <c r="E236" s="145"/>
      <c r="F236" s="145"/>
      <c r="G236" s="48">
        <v>0</v>
      </c>
      <c r="H236" s="38">
        <f t="shared" si="3"/>
        <v>0</v>
      </c>
      <c r="I236" s="53"/>
      <c r="J236" s="31"/>
      <c r="K236" s="140"/>
      <c r="L236" s="143"/>
      <c r="M236" s="46"/>
    </row>
    <row r="237" spans="3:13" ht="27" hidden="1" outlineLevel="1" thickBot="1" x14ac:dyDescent="0.3">
      <c r="C237" s="67" t="s">
        <v>581</v>
      </c>
      <c r="D237" s="54" t="s">
        <v>582</v>
      </c>
      <c r="E237" s="145"/>
      <c r="F237" s="145"/>
      <c r="G237" s="48">
        <v>0</v>
      </c>
      <c r="H237" s="38">
        <f t="shared" si="3"/>
        <v>0</v>
      </c>
      <c r="I237" s="53"/>
      <c r="J237" s="31"/>
      <c r="K237" s="140"/>
      <c r="L237" s="143"/>
      <c r="M237" s="46"/>
    </row>
    <row r="238" spans="3:13" ht="14.4" hidden="1" outlineLevel="1" thickBot="1" x14ac:dyDescent="0.3">
      <c r="C238" s="67" t="s">
        <v>583</v>
      </c>
      <c r="D238" s="54" t="s">
        <v>584</v>
      </c>
      <c r="E238" s="145"/>
      <c r="F238" s="145"/>
      <c r="G238" s="48">
        <v>0</v>
      </c>
      <c r="H238" s="38">
        <f t="shared" si="3"/>
        <v>0</v>
      </c>
      <c r="I238" s="53"/>
      <c r="J238" s="31"/>
      <c r="K238" s="140"/>
      <c r="L238" s="143"/>
      <c r="M238" s="46"/>
    </row>
    <row r="239" spans="3:13" ht="27" hidden="1" outlineLevel="1" thickBot="1" x14ac:dyDescent="0.3">
      <c r="C239" s="67" t="s">
        <v>585</v>
      </c>
      <c r="D239" s="54" t="s">
        <v>586</v>
      </c>
      <c r="E239" s="145"/>
      <c r="F239" s="145"/>
      <c r="G239" s="48">
        <v>0</v>
      </c>
      <c r="H239" s="38">
        <f t="shared" si="3"/>
        <v>0</v>
      </c>
      <c r="I239" s="53"/>
      <c r="J239" s="31"/>
      <c r="K239" s="140"/>
      <c r="L239" s="143"/>
      <c r="M239" s="46"/>
    </row>
    <row r="240" spans="3:13" ht="14.4" hidden="1" outlineLevel="1" thickBot="1" x14ac:dyDescent="0.3">
      <c r="C240" s="67" t="s">
        <v>587</v>
      </c>
      <c r="D240" s="54" t="s">
        <v>588</v>
      </c>
      <c r="E240" s="145"/>
      <c r="F240" s="145"/>
      <c r="G240" s="48">
        <v>0</v>
      </c>
      <c r="H240" s="38">
        <f t="shared" si="3"/>
        <v>0</v>
      </c>
      <c r="I240" s="53"/>
      <c r="J240" s="31"/>
      <c r="K240" s="140"/>
      <c r="L240" s="143"/>
      <c r="M240" s="46"/>
    </row>
    <row r="241" spans="1:13" ht="14.4" hidden="1" outlineLevel="1" thickBot="1" x14ac:dyDescent="0.3">
      <c r="C241" s="67" t="s">
        <v>589</v>
      </c>
      <c r="D241" s="54" t="s">
        <v>590</v>
      </c>
      <c r="E241" s="145"/>
      <c r="F241" s="145"/>
      <c r="G241" s="48">
        <v>0</v>
      </c>
      <c r="H241" s="38">
        <f t="shared" si="3"/>
        <v>0</v>
      </c>
      <c r="I241" s="53"/>
      <c r="J241" s="31"/>
      <c r="K241" s="140"/>
      <c r="L241" s="143"/>
      <c r="M241" s="46"/>
    </row>
    <row r="242" spans="1:13" ht="14.4" hidden="1" outlineLevel="1" thickBot="1" x14ac:dyDescent="0.3">
      <c r="C242" s="67" t="s">
        <v>591</v>
      </c>
      <c r="D242" s="54" t="s">
        <v>592</v>
      </c>
      <c r="E242" s="145"/>
      <c r="F242" s="145"/>
      <c r="G242" s="48">
        <v>0</v>
      </c>
      <c r="H242" s="38">
        <f t="shared" si="3"/>
        <v>0</v>
      </c>
      <c r="I242" s="53"/>
      <c r="J242" s="31"/>
      <c r="K242" s="140"/>
      <c r="L242" s="143"/>
      <c r="M242" s="46"/>
    </row>
    <row r="243" spans="1:13" ht="14.4" hidden="1" outlineLevel="1" thickBot="1" x14ac:dyDescent="0.3">
      <c r="C243" s="67" t="s">
        <v>593</v>
      </c>
      <c r="D243" s="54" t="s">
        <v>594</v>
      </c>
      <c r="E243" s="145"/>
      <c r="F243" s="145"/>
      <c r="G243" s="48">
        <v>0</v>
      </c>
      <c r="H243" s="38">
        <f t="shared" si="3"/>
        <v>0</v>
      </c>
      <c r="I243" s="53"/>
      <c r="J243" s="31"/>
      <c r="K243" s="140"/>
      <c r="L243" s="143"/>
      <c r="M243" s="46"/>
    </row>
    <row r="244" spans="1:13" ht="14.4" hidden="1" outlineLevel="1" thickBot="1" x14ac:dyDescent="0.3">
      <c r="C244" s="67" t="s">
        <v>595</v>
      </c>
      <c r="D244" s="54" t="s">
        <v>596</v>
      </c>
      <c r="E244" s="145"/>
      <c r="F244" s="145"/>
      <c r="G244" s="48">
        <v>0</v>
      </c>
      <c r="H244" s="38">
        <f t="shared" si="3"/>
        <v>0</v>
      </c>
      <c r="I244" s="53"/>
      <c r="J244" s="31"/>
      <c r="K244" s="140"/>
      <c r="L244" s="143"/>
      <c r="M244" s="46"/>
    </row>
    <row r="245" spans="1:13" ht="14.4" hidden="1" outlineLevel="1" thickBot="1" x14ac:dyDescent="0.3">
      <c r="C245" s="67" t="s">
        <v>597</v>
      </c>
      <c r="D245" s="54" t="s">
        <v>598</v>
      </c>
      <c r="E245" s="145"/>
      <c r="F245" s="145"/>
      <c r="G245" s="48">
        <v>0</v>
      </c>
      <c r="H245" s="38">
        <f t="shared" si="3"/>
        <v>0</v>
      </c>
      <c r="I245" s="53"/>
      <c r="J245" s="31"/>
      <c r="K245" s="140"/>
      <c r="L245" s="143"/>
      <c r="M245" s="46"/>
    </row>
    <row r="246" spans="1:13" ht="14.4" hidden="1" outlineLevel="1" thickBot="1" x14ac:dyDescent="0.3">
      <c r="C246" s="67" t="s">
        <v>599</v>
      </c>
      <c r="D246" s="54" t="s">
        <v>600</v>
      </c>
      <c r="E246" s="145"/>
      <c r="F246" s="145"/>
      <c r="G246" s="48">
        <v>0</v>
      </c>
      <c r="H246" s="38">
        <f t="shared" si="3"/>
        <v>0</v>
      </c>
      <c r="I246" s="53"/>
      <c r="J246" s="31"/>
      <c r="K246" s="140"/>
      <c r="L246" s="143"/>
      <c r="M246" s="46"/>
    </row>
    <row r="247" spans="1:13" ht="14.4" hidden="1" outlineLevel="1" thickBot="1" x14ac:dyDescent="0.3">
      <c r="C247" s="67" t="s">
        <v>601</v>
      </c>
      <c r="D247" s="54" t="s">
        <v>602</v>
      </c>
      <c r="E247" s="145"/>
      <c r="F247" s="145"/>
      <c r="G247" s="48">
        <v>0</v>
      </c>
      <c r="H247" s="38">
        <f t="shared" si="3"/>
        <v>0</v>
      </c>
      <c r="I247" s="53"/>
      <c r="J247" s="31"/>
      <c r="K247" s="140"/>
      <c r="L247" s="143"/>
      <c r="M247" s="46"/>
    </row>
    <row r="248" spans="1:13" ht="14.4" hidden="1" outlineLevel="1" thickBot="1" x14ac:dyDescent="0.3">
      <c r="C248" s="67" t="s">
        <v>603</v>
      </c>
      <c r="D248" s="54" t="s">
        <v>604</v>
      </c>
      <c r="E248" s="145"/>
      <c r="F248" s="145"/>
      <c r="G248" s="48">
        <v>0</v>
      </c>
      <c r="H248" s="38">
        <f t="shared" si="3"/>
        <v>0</v>
      </c>
      <c r="I248" s="53"/>
      <c r="J248" s="31"/>
      <c r="K248" s="140"/>
      <c r="L248" s="143"/>
      <c r="M248" s="46"/>
    </row>
    <row r="249" spans="1:13" ht="14.4" hidden="1" outlineLevel="1" thickBot="1" x14ac:dyDescent="0.3">
      <c r="C249" s="67" t="s">
        <v>605</v>
      </c>
      <c r="D249" s="54" t="s">
        <v>606</v>
      </c>
      <c r="E249" s="145"/>
      <c r="F249" s="145"/>
      <c r="G249" s="48">
        <v>0</v>
      </c>
      <c r="H249" s="38">
        <f t="shared" si="3"/>
        <v>0</v>
      </c>
      <c r="I249" s="53"/>
      <c r="J249" s="31"/>
      <c r="K249" s="140"/>
      <c r="L249" s="143"/>
      <c r="M249" s="46"/>
    </row>
    <row r="250" spans="1:13" ht="14.4" hidden="1" outlineLevel="1" thickBot="1" x14ac:dyDescent="0.3">
      <c r="C250" s="67" t="s">
        <v>607</v>
      </c>
      <c r="D250" s="54" t="s">
        <v>608</v>
      </c>
      <c r="E250" s="145"/>
      <c r="F250" s="145"/>
      <c r="G250" s="48">
        <v>0</v>
      </c>
      <c r="H250" s="38">
        <f t="shared" si="3"/>
        <v>0</v>
      </c>
      <c r="I250" s="53"/>
      <c r="J250" s="31"/>
      <c r="K250" s="140"/>
      <c r="L250" s="143"/>
      <c r="M250" s="46"/>
    </row>
    <row r="251" spans="1:13" ht="14.4" hidden="1" outlineLevel="1" thickBot="1" x14ac:dyDescent="0.3">
      <c r="C251" s="67" t="s">
        <v>609</v>
      </c>
      <c r="D251" s="54" t="s">
        <v>610</v>
      </c>
      <c r="E251" s="145"/>
      <c r="F251" s="145"/>
      <c r="G251" s="48">
        <v>0</v>
      </c>
      <c r="H251" s="38">
        <f t="shared" si="3"/>
        <v>0</v>
      </c>
      <c r="I251" s="53"/>
      <c r="J251" s="31"/>
      <c r="K251" s="140"/>
      <c r="L251" s="143"/>
      <c r="M251" s="46"/>
    </row>
    <row r="252" spans="1:13" ht="14.4" hidden="1" outlineLevel="1" thickBot="1" x14ac:dyDescent="0.3">
      <c r="C252" s="67" t="s">
        <v>611</v>
      </c>
      <c r="D252" s="54" t="s">
        <v>612</v>
      </c>
      <c r="E252" s="145"/>
      <c r="F252" s="145"/>
      <c r="G252" s="48">
        <v>0</v>
      </c>
      <c r="H252" s="38">
        <f t="shared" si="3"/>
        <v>0</v>
      </c>
      <c r="I252" s="53"/>
      <c r="J252" s="31"/>
      <c r="K252" s="140"/>
      <c r="L252" s="143"/>
      <c r="M252" s="46"/>
    </row>
    <row r="253" spans="1:13" ht="14.4" hidden="1" outlineLevel="1" thickBot="1" x14ac:dyDescent="0.3">
      <c r="C253" s="67" t="s">
        <v>613</v>
      </c>
      <c r="D253" s="54" t="s">
        <v>614</v>
      </c>
      <c r="E253" s="145"/>
      <c r="F253" s="145"/>
      <c r="G253" s="48">
        <v>0</v>
      </c>
      <c r="H253" s="38">
        <f t="shared" si="3"/>
        <v>0</v>
      </c>
      <c r="I253" s="53"/>
      <c r="J253" s="31"/>
      <c r="K253" s="140"/>
      <c r="L253" s="143"/>
      <c r="M253" s="46"/>
    </row>
    <row r="254" spans="1:13" ht="40.200000000000003" hidden="1" collapsed="1" thickBot="1" x14ac:dyDescent="0.3">
      <c r="A254" s="1">
        <v>6</v>
      </c>
      <c r="B254" s="2" t="s">
        <v>438</v>
      </c>
      <c r="C254" s="34" t="s">
        <v>615</v>
      </c>
      <c r="D254" s="68" t="s">
        <v>616</v>
      </c>
      <c r="E254" s="155"/>
      <c r="F254" s="155"/>
      <c r="G254" s="57">
        <v>0</v>
      </c>
      <c r="H254" s="38">
        <f t="shared" si="3"/>
        <v>0</v>
      </c>
      <c r="I254" s="53"/>
      <c r="J254" s="31"/>
      <c r="K254" s="140"/>
      <c r="L254" s="143"/>
      <c r="M254" s="46"/>
    </row>
    <row r="255" spans="1:13" ht="14.4" hidden="1" thickBot="1" x14ac:dyDescent="0.3">
      <c r="A255" s="1">
        <v>6</v>
      </c>
      <c r="B255" s="2" t="s">
        <v>438</v>
      </c>
      <c r="C255" s="34" t="s">
        <v>618</v>
      </c>
      <c r="D255" s="50" t="s">
        <v>619</v>
      </c>
      <c r="E255" s="145"/>
      <c r="F255" s="145"/>
      <c r="G255" s="57">
        <v>0</v>
      </c>
      <c r="H255" s="38">
        <f t="shared" si="3"/>
        <v>0</v>
      </c>
      <c r="I255" s="53"/>
      <c r="J255" s="31"/>
      <c r="K255" s="140"/>
      <c r="L255" s="143"/>
      <c r="M255" s="46"/>
    </row>
    <row r="256" spans="1:13" ht="14.4" hidden="1" thickBot="1" x14ac:dyDescent="0.3">
      <c r="A256" s="1">
        <v>6</v>
      </c>
      <c r="B256" s="2" t="s">
        <v>438</v>
      </c>
      <c r="C256" s="34" t="s">
        <v>620</v>
      </c>
      <c r="D256" s="50" t="s">
        <v>621</v>
      </c>
      <c r="E256" s="145"/>
      <c r="F256" s="145"/>
      <c r="G256" s="57">
        <v>0</v>
      </c>
      <c r="H256" s="38">
        <f t="shared" si="3"/>
        <v>0</v>
      </c>
      <c r="I256" s="53"/>
      <c r="J256" s="31"/>
      <c r="K256" s="140"/>
      <c r="L256" s="143"/>
      <c r="M256" s="46"/>
    </row>
    <row r="257" spans="1:13" ht="14.4" hidden="1" thickBot="1" x14ac:dyDescent="0.3">
      <c r="A257" s="1">
        <v>6</v>
      </c>
      <c r="B257" s="2" t="s">
        <v>438</v>
      </c>
      <c r="C257" s="34" t="s">
        <v>622</v>
      </c>
      <c r="D257" s="50" t="s">
        <v>623</v>
      </c>
      <c r="E257" s="145"/>
      <c r="F257" s="145"/>
      <c r="G257" s="57">
        <v>0</v>
      </c>
      <c r="H257" s="38">
        <f t="shared" si="3"/>
        <v>0</v>
      </c>
      <c r="I257" s="53"/>
      <c r="J257" s="31"/>
      <c r="K257" s="140"/>
      <c r="L257" s="143"/>
      <c r="M257" s="46"/>
    </row>
    <row r="258" spans="1:13" ht="14.4" hidden="1" thickBot="1" x14ac:dyDescent="0.3">
      <c r="A258" s="1">
        <v>6</v>
      </c>
      <c r="B258" s="2" t="s">
        <v>438</v>
      </c>
      <c r="C258" s="34" t="s">
        <v>624</v>
      </c>
      <c r="D258" s="50" t="s">
        <v>625</v>
      </c>
      <c r="E258" s="145"/>
      <c r="F258" s="145"/>
      <c r="G258" s="57">
        <v>0</v>
      </c>
      <c r="H258" s="38">
        <f t="shared" si="3"/>
        <v>0</v>
      </c>
      <c r="I258" s="53"/>
      <c r="J258" s="31"/>
      <c r="K258" s="140"/>
      <c r="L258" s="143"/>
      <c r="M258" s="46"/>
    </row>
    <row r="259" spans="1:13" ht="14.4" hidden="1" thickBot="1" x14ac:dyDescent="0.3">
      <c r="A259" s="1">
        <v>6</v>
      </c>
      <c r="B259" s="2" t="s">
        <v>626</v>
      </c>
      <c r="C259" s="34" t="s">
        <v>627</v>
      </c>
      <c r="D259" s="50" t="s">
        <v>628</v>
      </c>
      <c r="E259" s="145"/>
      <c r="F259" s="145"/>
      <c r="G259" s="57">
        <v>0</v>
      </c>
      <c r="H259" s="38">
        <f t="shared" si="3"/>
        <v>0</v>
      </c>
      <c r="I259" s="53"/>
      <c r="J259" s="31"/>
      <c r="K259" s="140"/>
      <c r="L259" s="143"/>
      <c r="M259" s="46"/>
    </row>
    <row r="260" spans="1:13" ht="14.4" hidden="1" thickBot="1" x14ac:dyDescent="0.3">
      <c r="A260" s="1">
        <v>6</v>
      </c>
      <c r="B260" s="2" t="s">
        <v>626</v>
      </c>
      <c r="C260" s="34" t="s">
        <v>629</v>
      </c>
      <c r="D260" s="50" t="s">
        <v>630</v>
      </c>
      <c r="E260" s="145"/>
      <c r="F260" s="145"/>
      <c r="G260" s="48">
        <v>0</v>
      </c>
      <c r="H260" s="38">
        <f t="shared" si="3"/>
        <v>0</v>
      </c>
      <c r="I260" s="332"/>
      <c r="J260" s="156"/>
      <c r="K260" s="157"/>
      <c r="L260" s="143"/>
      <c r="M260" s="46"/>
    </row>
    <row r="261" spans="1:13" ht="14.4" hidden="1" thickBot="1" x14ac:dyDescent="0.3">
      <c r="A261" s="1">
        <v>6</v>
      </c>
      <c r="B261" s="2" t="s">
        <v>626</v>
      </c>
      <c r="C261" s="34" t="s">
        <v>632</v>
      </c>
      <c r="D261" s="50" t="s">
        <v>633</v>
      </c>
      <c r="E261" s="145"/>
      <c r="F261" s="145"/>
      <c r="G261" s="48">
        <v>0</v>
      </c>
      <c r="H261" s="38">
        <f t="shared" si="3"/>
        <v>0</v>
      </c>
      <c r="I261" s="53"/>
      <c r="J261" s="31"/>
      <c r="K261" s="140"/>
      <c r="L261" s="143"/>
      <c r="M261" s="46"/>
    </row>
    <row r="262" spans="1:13" ht="27" hidden="1" thickBot="1" x14ac:dyDescent="0.3">
      <c r="A262" s="1">
        <v>6</v>
      </c>
      <c r="B262" s="2" t="s">
        <v>626</v>
      </c>
      <c r="C262" s="34" t="s">
        <v>634</v>
      </c>
      <c r="D262" s="54" t="s">
        <v>635</v>
      </c>
      <c r="E262" s="145"/>
      <c r="F262" s="145"/>
      <c r="G262" s="48"/>
      <c r="H262" s="38">
        <f t="shared" si="3"/>
        <v>0</v>
      </c>
      <c r="I262" s="333"/>
      <c r="J262" s="31"/>
      <c r="K262" s="140"/>
      <c r="L262" s="143"/>
      <c r="M262" s="46"/>
    </row>
    <row r="263" spans="1:13" ht="124.2" hidden="1" customHeight="1" x14ac:dyDescent="0.25">
      <c r="C263" s="334" t="s">
        <v>634</v>
      </c>
      <c r="D263" s="335" t="s">
        <v>994</v>
      </c>
      <c r="E263" s="73">
        <v>0</v>
      </c>
      <c r="F263" s="73">
        <v>50000000</v>
      </c>
      <c r="G263" s="336">
        <f>68817200-50000000</f>
        <v>18817200</v>
      </c>
      <c r="H263" s="337">
        <f>+E263+F263+G263</f>
        <v>68817200</v>
      </c>
      <c r="I263" s="338" t="s">
        <v>995</v>
      </c>
      <c r="J263" s="31"/>
      <c r="K263" s="140"/>
      <c r="L263" s="143"/>
      <c r="M263" s="46"/>
    </row>
    <row r="264" spans="1:13" ht="24" hidden="1" customHeight="1" x14ac:dyDescent="0.25">
      <c r="A264" s="1">
        <v>6</v>
      </c>
      <c r="B264" s="2" t="s">
        <v>637</v>
      </c>
      <c r="C264" s="34" t="s">
        <v>638</v>
      </c>
      <c r="D264" s="50" t="s">
        <v>639</v>
      </c>
      <c r="E264" s="51"/>
      <c r="F264" s="145"/>
      <c r="G264" s="48">
        <v>4000000</v>
      </c>
      <c r="H264" s="337">
        <f t="shared" si="3"/>
        <v>4000000</v>
      </c>
      <c r="I264" s="339"/>
      <c r="J264" s="31"/>
      <c r="K264" s="140"/>
      <c r="L264" s="143"/>
      <c r="M264" s="46"/>
    </row>
    <row r="265" spans="1:13" ht="14.4" hidden="1" thickBot="1" x14ac:dyDescent="0.3">
      <c r="A265" s="1">
        <v>6</v>
      </c>
      <c r="B265" s="2" t="s">
        <v>637</v>
      </c>
      <c r="C265" s="34"/>
      <c r="D265" s="50" t="s">
        <v>640</v>
      </c>
      <c r="E265" s="145"/>
      <c r="F265" s="145"/>
      <c r="G265" s="48"/>
      <c r="H265" s="38">
        <f t="shared" si="3"/>
        <v>0</v>
      </c>
      <c r="I265" s="53"/>
      <c r="J265" s="31"/>
      <c r="K265" s="140"/>
      <c r="L265" s="143"/>
      <c r="M265" s="46"/>
    </row>
    <row r="266" spans="1:13" ht="14.4" hidden="1" thickBot="1" x14ac:dyDescent="0.3">
      <c r="A266" s="1">
        <v>6</v>
      </c>
      <c r="B266" s="2" t="s">
        <v>637</v>
      </c>
      <c r="C266" s="34" t="s">
        <v>641</v>
      </c>
      <c r="D266" s="50" t="s">
        <v>642</v>
      </c>
      <c r="E266" s="145"/>
      <c r="F266" s="145"/>
      <c r="G266" s="48"/>
      <c r="H266" s="38">
        <f t="shared" si="3"/>
        <v>0</v>
      </c>
      <c r="I266" s="53"/>
      <c r="J266" s="31"/>
      <c r="K266" s="140"/>
      <c r="L266" s="143"/>
      <c r="M266" s="46"/>
    </row>
    <row r="267" spans="1:13" ht="14.4" hidden="1" thickBot="1" x14ac:dyDescent="0.3">
      <c r="A267" s="1">
        <v>6</v>
      </c>
      <c r="B267" s="2" t="s">
        <v>637</v>
      </c>
      <c r="C267" s="34" t="s">
        <v>643</v>
      </c>
      <c r="D267" s="50" t="s">
        <v>644</v>
      </c>
      <c r="E267" s="145"/>
      <c r="F267" s="145"/>
      <c r="G267" s="48"/>
      <c r="H267" s="38">
        <f t="shared" si="3"/>
        <v>0</v>
      </c>
      <c r="I267" s="53"/>
      <c r="J267" s="31"/>
      <c r="K267" s="140"/>
      <c r="L267" s="143"/>
      <c r="M267" s="46"/>
    </row>
    <row r="268" spans="1:13" ht="14.4" hidden="1" thickBot="1" x14ac:dyDescent="0.3">
      <c r="A268" s="1">
        <v>6</v>
      </c>
      <c r="B268" s="2" t="s">
        <v>637</v>
      </c>
      <c r="C268" s="34" t="s">
        <v>645</v>
      </c>
      <c r="D268" s="50" t="s">
        <v>646</v>
      </c>
      <c r="E268" s="145"/>
      <c r="F268" s="145"/>
      <c r="G268" s="48"/>
      <c r="H268" s="38">
        <f t="shared" ref="H268:H317" si="4">+E268+F268+G268</f>
        <v>0</v>
      </c>
      <c r="I268" s="53"/>
      <c r="J268" s="31"/>
      <c r="K268" s="140"/>
      <c r="L268" s="143"/>
      <c r="M268" s="46"/>
    </row>
    <row r="269" spans="1:13" ht="43.2" hidden="1" customHeight="1" x14ac:dyDescent="0.25">
      <c r="A269" s="1">
        <v>6</v>
      </c>
      <c r="B269" s="2" t="s">
        <v>637</v>
      </c>
      <c r="C269" s="34" t="s">
        <v>647</v>
      </c>
      <c r="D269" s="50" t="s">
        <v>648</v>
      </c>
      <c r="E269" s="51"/>
      <c r="F269" s="145"/>
      <c r="G269" s="48">
        <v>4800000</v>
      </c>
      <c r="H269" s="38">
        <f t="shared" si="4"/>
        <v>4800000</v>
      </c>
      <c r="I269" s="340" t="s">
        <v>996</v>
      </c>
      <c r="J269" s="149"/>
      <c r="K269" s="150"/>
      <c r="L269" s="158"/>
      <c r="M269" s="46"/>
    </row>
    <row r="270" spans="1:13" ht="14.4" hidden="1" thickBot="1" x14ac:dyDescent="0.3">
      <c r="A270" s="1">
        <v>6</v>
      </c>
      <c r="B270" s="2" t="s">
        <v>650</v>
      </c>
      <c r="C270" s="65" t="s">
        <v>651</v>
      </c>
      <c r="D270" s="70" t="s">
        <v>652</v>
      </c>
      <c r="E270" s="153"/>
      <c r="F270" s="153"/>
      <c r="G270" s="57"/>
      <c r="H270" s="38"/>
      <c r="I270" s="53"/>
      <c r="J270" s="31"/>
      <c r="K270" s="140"/>
      <c r="L270" s="143"/>
      <c r="M270" s="46"/>
    </row>
    <row r="271" spans="1:13" ht="14.4" hidden="1" outlineLevel="1" thickBot="1" x14ac:dyDescent="0.3">
      <c r="C271" s="67" t="s">
        <v>653</v>
      </c>
      <c r="D271" s="50" t="s">
        <v>654</v>
      </c>
      <c r="E271" s="153"/>
      <c r="F271" s="153"/>
      <c r="G271" s="57">
        <v>0</v>
      </c>
      <c r="H271" s="38">
        <f t="shared" si="4"/>
        <v>0</v>
      </c>
      <c r="I271" s="53"/>
      <c r="J271" s="31"/>
      <c r="K271" s="140"/>
      <c r="L271" s="143"/>
      <c r="M271" s="46"/>
    </row>
    <row r="272" spans="1:13" ht="14.4" hidden="1" outlineLevel="1" thickBot="1" x14ac:dyDescent="0.3">
      <c r="C272" s="67" t="s">
        <v>655</v>
      </c>
      <c r="D272" s="50" t="s">
        <v>656</v>
      </c>
      <c r="E272" s="153"/>
      <c r="F272" s="153"/>
      <c r="G272" s="57">
        <v>0</v>
      </c>
      <c r="H272" s="38">
        <f t="shared" si="4"/>
        <v>0</v>
      </c>
      <c r="I272" s="53"/>
      <c r="J272" s="31"/>
      <c r="K272" s="140"/>
      <c r="L272" s="143"/>
      <c r="M272" s="46"/>
    </row>
    <row r="273" spans="1:13" ht="14.4" hidden="1" outlineLevel="1" thickBot="1" x14ac:dyDescent="0.3">
      <c r="C273" s="67" t="s">
        <v>657</v>
      </c>
      <c r="D273" s="50" t="s">
        <v>658</v>
      </c>
      <c r="E273" s="153"/>
      <c r="F273" s="153"/>
      <c r="G273" s="57">
        <v>0</v>
      </c>
      <c r="H273" s="38">
        <f t="shared" si="4"/>
        <v>0</v>
      </c>
      <c r="I273" s="53"/>
      <c r="J273" s="31"/>
      <c r="K273" s="140"/>
      <c r="L273" s="143"/>
      <c r="M273" s="46"/>
    </row>
    <row r="274" spans="1:13" ht="14.4" hidden="1" collapsed="1" thickBot="1" x14ac:dyDescent="0.3">
      <c r="A274" s="1">
        <v>6</v>
      </c>
      <c r="B274" s="2" t="s">
        <v>650</v>
      </c>
      <c r="C274" s="65" t="s">
        <v>659</v>
      </c>
      <c r="D274" s="70" t="s">
        <v>660</v>
      </c>
      <c r="E274" s="153"/>
      <c r="F274" s="153"/>
      <c r="G274" s="57"/>
      <c r="H274" s="38"/>
      <c r="I274" s="53"/>
      <c r="J274" s="31"/>
      <c r="K274" s="140"/>
      <c r="L274" s="159"/>
      <c r="M274" s="46"/>
    </row>
    <row r="275" spans="1:13" ht="14.4" hidden="1" outlineLevel="1" thickBot="1" x14ac:dyDescent="0.3">
      <c r="C275" s="67" t="s">
        <v>661</v>
      </c>
      <c r="D275" s="50" t="s">
        <v>662</v>
      </c>
      <c r="E275" s="153"/>
      <c r="F275" s="153"/>
      <c r="G275" s="57">
        <v>0</v>
      </c>
      <c r="H275" s="38">
        <f t="shared" si="4"/>
        <v>0</v>
      </c>
      <c r="I275" s="53"/>
      <c r="J275" s="31"/>
      <c r="K275" s="140"/>
      <c r="L275" s="159"/>
      <c r="M275" s="46"/>
    </row>
    <row r="276" spans="1:13" ht="14.4" hidden="1" outlineLevel="1" thickBot="1" x14ac:dyDescent="0.3">
      <c r="C276" s="67" t="s">
        <v>663</v>
      </c>
      <c r="D276" s="50" t="s">
        <v>664</v>
      </c>
      <c r="E276" s="153"/>
      <c r="F276" s="153"/>
      <c r="G276" s="57">
        <v>0</v>
      </c>
      <c r="H276" s="38">
        <f t="shared" si="4"/>
        <v>0</v>
      </c>
      <c r="I276" s="53"/>
      <c r="J276" s="31"/>
      <c r="K276" s="140"/>
      <c r="L276" s="159"/>
      <c r="M276" s="46"/>
    </row>
    <row r="277" spans="1:13" ht="14.4" hidden="1" outlineLevel="1" thickBot="1" x14ac:dyDescent="0.3">
      <c r="C277" s="67" t="s">
        <v>665</v>
      </c>
      <c r="D277" s="50" t="s">
        <v>666</v>
      </c>
      <c r="E277" s="153"/>
      <c r="F277" s="153"/>
      <c r="G277" s="57">
        <v>0</v>
      </c>
      <c r="H277" s="38">
        <f t="shared" si="4"/>
        <v>0</v>
      </c>
      <c r="I277" s="53"/>
      <c r="J277" s="31"/>
      <c r="K277" s="140"/>
      <c r="L277" s="159"/>
      <c r="M277" s="46"/>
    </row>
    <row r="278" spans="1:13" ht="14.4" hidden="1" outlineLevel="1" thickBot="1" x14ac:dyDescent="0.3">
      <c r="C278" s="67" t="s">
        <v>668</v>
      </c>
      <c r="D278" s="50" t="s">
        <v>666</v>
      </c>
      <c r="E278" s="153"/>
      <c r="F278" s="153"/>
      <c r="G278" s="57">
        <v>0</v>
      </c>
      <c r="H278" s="38">
        <f t="shared" si="4"/>
        <v>0</v>
      </c>
      <c r="I278" s="53"/>
      <c r="J278" s="31"/>
      <c r="K278" s="140"/>
      <c r="L278" s="159"/>
      <c r="M278" s="46"/>
    </row>
    <row r="279" spans="1:13" ht="14.4" hidden="1" outlineLevel="1" thickBot="1" x14ac:dyDescent="0.3">
      <c r="C279" s="67" t="s">
        <v>670</v>
      </c>
      <c r="D279" s="50" t="s">
        <v>671</v>
      </c>
      <c r="E279" s="153"/>
      <c r="F279" s="153"/>
      <c r="G279" s="57">
        <v>0</v>
      </c>
      <c r="H279" s="38">
        <f t="shared" si="4"/>
        <v>0</v>
      </c>
      <c r="I279" s="53"/>
      <c r="J279" s="31"/>
      <c r="K279" s="140"/>
      <c r="L279" s="159"/>
      <c r="M279" s="46"/>
    </row>
    <row r="280" spans="1:13" ht="14.4" hidden="1" outlineLevel="1" thickBot="1" x14ac:dyDescent="0.3">
      <c r="A280" s="1">
        <v>6</v>
      </c>
      <c r="B280" s="2" t="s">
        <v>650</v>
      </c>
      <c r="C280" s="67" t="s">
        <v>673</v>
      </c>
      <c r="D280" s="50" t="s">
        <v>674</v>
      </c>
      <c r="E280" s="153"/>
      <c r="F280" s="153"/>
      <c r="G280" s="57">
        <v>0</v>
      </c>
      <c r="H280" s="38">
        <f t="shared" si="4"/>
        <v>0</v>
      </c>
      <c r="I280" s="53"/>
      <c r="J280" s="31"/>
      <c r="K280" s="140"/>
      <c r="L280" s="143"/>
      <c r="M280" s="46"/>
    </row>
    <row r="281" spans="1:13" ht="15" hidden="1" outlineLevel="1" thickBot="1" x14ac:dyDescent="0.3">
      <c r="A281" s="1">
        <v>6</v>
      </c>
      <c r="B281" s="2" t="s">
        <v>650</v>
      </c>
      <c r="C281" s="67" t="s">
        <v>675</v>
      </c>
      <c r="D281" s="50" t="s">
        <v>676</v>
      </c>
      <c r="E281" s="155"/>
      <c r="F281" s="155"/>
      <c r="G281" s="57">
        <v>0</v>
      </c>
      <c r="H281" s="38">
        <f t="shared" si="4"/>
        <v>0</v>
      </c>
      <c r="I281" s="53"/>
      <c r="J281" s="31"/>
      <c r="K281" s="140"/>
      <c r="L281" s="143"/>
      <c r="M281" s="46"/>
    </row>
    <row r="282" spans="1:13" ht="14.4" hidden="1" collapsed="1" thickBot="1" x14ac:dyDescent="0.3">
      <c r="A282" s="1">
        <v>6</v>
      </c>
      <c r="B282" s="2" t="s">
        <v>650</v>
      </c>
      <c r="C282" s="34" t="s">
        <v>677</v>
      </c>
      <c r="D282" s="50" t="s">
        <v>678</v>
      </c>
      <c r="E282" s="153"/>
      <c r="F282" s="153"/>
      <c r="G282" s="57">
        <v>0</v>
      </c>
      <c r="H282" s="38">
        <f t="shared" si="4"/>
        <v>0</v>
      </c>
      <c r="I282" s="53"/>
      <c r="J282" s="31"/>
      <c r="K282" s="140"/>
      <c r="L282" s="143"/>
      <c r="M282" s="46"/>
    </row>
    <row r="283" spans="1:13" ht="14.4" hidden="1" thickBot="1" x14ac:dyDescent="0.3">
      <c r="A283" s="1">
        <v>6</v>
      </c>
      <c r="B283" s="2" t="s">
        <v>650</v>
      </c>
      <c r="C283" s="65" t="s">
        <v>679</v>
      </c>
      <c r="D283" s="70" t="s">
        <v>680</v>
      </c>
      <c r="E283" s="153"/>
      <c r="F283" s="153"/>
      <c r="G283" s="57"/>
      <c r="H283" s="38"/>
      <c r="I283" s="53"/>
      <c r="J283" s="31"/>
      <c r="K283" s="140"/>
      <c r="L283" s="143"/>
      <c r="M283" s="46"/>
    </row>
    <row r="284" spans="1:13" ht="14.4" hidden="1" outlineLevel="1" thickBot="1" x14ac:dyDescent="0.3">
      <c r="C284" s="67" t="s">
        <v>681</v>
      </c>
      <c r="D284" s="50" t="s">
        <v>682</v>
      </c>
      <c r="E284" s="153"/>
      <c r="F284" s="153"/>
      <c r="G284" s="57">
        <v>0</v>
      </c>
      <c r="H284" s="38">
        <f t="shared" si="4"/>
        <v>0</v>
      </c>
      <c r="I284" s="53"/>
      <c r="J284" s="31"/>
      <c r="K284" s="140"/>
      <c r="L284" s="143"/>
      <c r="M284" s="46"/>
    </row>
    <row r="285" spans="1:13" ht="14.4" hidden="1" outlineLevel="1" thickBot="1" x14ac:dyDescent="0.3">
      <c r="C285" s="67" t="s">
        <v>683</v>
      </c>
      <c r="D285" s="50" t="s">
        <v>684</v>
      </c>
      <c r="E285" s="153"/>
      <c r="F285" s="153"/>
      <c r="G285" s="57">
        <v>0</v>
      </c>
      <c r="H285" s="38">
        <f t="shared" si="4"/>
        <v>0</v>
      </c>
      <c r="I285" s="53"/>
      <c r="J285" s="31"/>
      <c r="K285" s="140"/>
      <c r="L285" s="143"/>
      <c r="M285" s="46"/>
    </row>
    <row r="286" spans="1:13" ht="14.4" hidden="1" outlineLevel="1" thickBot="1" x14ac:dyDescent="0.3">
      <c r="C286" s="67" t="s">
        <v>685</v>
      </c>
      <c r="D286" s="50" t="s">
        <v>686</v>
      </c>
      <c r="E286" s="153"/>
      <c r="F286" s="153"/>
      <c r="G286" s="57">
        <v>0</v>
      </c>
      <c r="H286" s="38">
        <f t="shared" si="4"/>
        <v>0</v>
      </c>
      <c r="I286" s="53"/>
      <c r="J286" s="31"/>
      <c r="K286" s="140"/>
      <c r="L286" s="143"/>
      <c r="M286" s="46"/>
    </row>
    <row r="287" spans="1:13" ht="14.4" hidden="1" collapsed="1" thickBot="1" x14ac:dyDescent="0.3">
      <c r="A287" s="1">
        <v>6</v>
      </c>
      <c r="B287" s="2" t="s">
        <v>687</v>
      </c>
      <c r="C287" s="34" t="s">
        <v>688</v>
      </c>
      <c r="D287" s="50" t="s">
        <v>689</v>
      </c>
      <c r="E287" s="153"/>
      <c r="F287" s="153"/>
      <c r="G287" s="57">
        <v>0</v>
      </c>
      <c r="H287" s="38">
        <f t="shared" si="4"/>
        <v>0</v>
      </c>
      <c r="I287" s="53"/>
      <c r="J287" s="31"/>
      <c r="K287" s="140"/>
      <c r="L287" s="143"/>
      <c r="M287" s="46"/>
    </row>
    <row r="288" spans="1:13" ht="14.4" hidden="1" thickBot="1" x14ac:dyDescent="0.3">
      <c r="A288" s="1">
        <v>6</v>
      </c>
      <c r="B288" s="2" t="s">
        <v>690</v>
      </c>
      <c r="C288" s="34" t="s">
        <v>691</v>
      </c>
      <c r="D288" s="50" t="s">
        <v>692</v>
      </c>
      <c r="E288" s="145"/>
      <c r="F288" s="145"/>
      <c r="G288" s="48">
        <v>0</v>
      </c>
      <c r="H288" s="38">
        <f t="shared" si="4"/>
        <v>0</v>
      </c>
      <c r="I288" s="53"/>
      <c r="J288" s="31"/>
      <c r="K288" s="140"/>
      <c r="L288" s="143"/>
      <c r="M288" s="46"/>
    </row>
    <row r="289" spans="1:13" ht="14.4" hidden="1" thickBot="1" x14ac:dyDescent="0.3">
      <c r="A289" s="1">
        <v>6</v>
      </c>
      <c r="B289" s="2" t="s">
        <v>690</v>
      </c>
      <c r="C289" s="34" t="s">
        <v>691</v>
      </c>
      <c r="D289" s="50" t="s">
        <v>692</v>
      </c>
      <c r="E289" s="145"/>
      <c r="F289" s="145"/>
      <c r="G289" s="48">
        <v>0</v>
      </c>
      <c r="H289" s="38">
        <f t="shared" si="4"/>
        <v>0</v>
      </c>
      <c r="I289" s="53"/>
      <c r="J289" s="31"/>
      <c r="K289" s="140"/>
      <c r="L289" s="143"/>
      <c r="M289" s="46"/>
    </row>
    <row r="290" spans="1:13" ht="14.4" hidden="1" thickBot="1" x14ac:dyDescent="0.3">
      <c r="A290" s="1">
        <v>6</v>
      </c>
      <c r="B290" s="2" t="s">
        <v>690</v>
      </c>
      <c r="C290" s="34" t="s">
        <v>695</v>
      </c>
      <c r="D290" s="50" t="s">
        <v>696</v>
      </c>
      <c r="E290" s="153"/>
      <c r="F290" s="153"/>
      <c r="G290" s="57">
        <v>0</v>
      </c>
      <c r="H290" s="38">
        <f t="shared" si="4"/>
        <v>0</v>
      </c>
      <c r="I290" s="53"/>
      <c r="J290" s="31"/>
      <c r="K290" s="140"/>
      <c r="L290" s="143"/>
      <c r="M290" s="46"/>
    </row>
    <row r="291" spans="1:13" ht="27" hidden="1" thickBot="1" x14ac:dyDescent="0.3">
      <c r="A291" s="1">
        <v>6</v>
      </c>
      <c r="B291" s="2" t="s">
        <v>697</v>
      </c>
      <c r="C291" s="34" t="s">
        <v>698</v>
      </c>
      <c r="D291" s="71" t="s">
        <v>699</v>
      </c>
      <c r="E291" s="153"/>
      <c r="F291" s="153"/>
      <c r="G291" s="48">
        <v>0</v>
      </c>
      <c r="H291" s="38">
        <f t="shared" si="4"/>
        <v>0</v>
      </c>
      <c r="I291" s="53"/>
      <c r="J291" s="31"/>
      <c r="K291" s="140"/>
      <c r="L291" s="143"/>
      <c r="M291" s="46"/>
    </row>
    <row r="292" spans="1:13" ht="14.4" hidden="1" thickBot="1" x14ac:dyDescent="0.3">
      <c r="A292" s="1">
        <v>6</v>
      </c>
      <c r="B292" s="2" t="s">
        <v>697</v>
      </c>
      <c r="C292" s="34" t="s">
        <v>700</v>
      </c>
      <c r="D292" s="46" t="s">
        <v>701</v>
      </c>
      <c r="E292" s="153"/>
      <c r="F292" s="153"/>
      <c r="G292" s="57"/>
      <c r="H292" s="38">
        <f t="shared" si="4"/>
        <v>0</v>
      </c>
      <c r="I292" s="63"/>
      <c r="J292" s="31"/>
      <c r="K292" s="140"/>
      <c r="L292" s="143"/>
      <c r="M292" s="46"/>
    </row>
    <row r="293" spans="1:13" ht="14.4" hidden="1" thickBot="1" x14ac:dyDescent="0.3">
      <c r="A293" s="1">
        <v>6</v>
      </c>
      <c r="B293" s="2" t="s">
        <v>697</v>
      </c>
      <c r="C293" s="34" t="s">
        <v>703</v>
      </c>
      <c r="D293" s="46" t="s">
        <v>701</v>
      </c>
      <c r="E293" s="153"/>
      <c r="F293" s="153"/>
      <c r="G293" s="57">
        <v>0</v>
      </c>
      <c r="H293" s="38">
        <f t="shared" si="4"/>
        <v>0</v>
      </c>
      <c r="I293" s="49"/>
      <c r="J293" s="31"/>
      <c r="K293" s="140"/>
      <c r="L293" s="143"/>
      <c r="M293" s="46"/>
    </row>
    <row r="294" spans="1:13" ht="14.4" hidden="1" thickBot="1" x14ac:dyDescent="0.3">
      <c r="A294" s="1">
        <v>6</v>
      </c>
      <c r="B294" s="2" t="s">
        <v>697</v>
      </c>
      <c r="C294" s="34" t="s">
        <v>704</v>
      </c>
      <c r="D294" s="46" t="s">
        <v>701</v>
      </c>
      <c r="E294" s="153"/>
      <c r="F294" s="153"/>
      <c r="G294" s="57">
        <v>0</v>
      </c>
      <c r="H294" s="38">
        <f t="shared" si="4"/>
        <v>0</v>
      </c>
      <c r="I294" s="49"/>
      <c r="J294" s="31"/>
      <c r="K294" s="140"/>
      <c r="L294" s="143"/>
      <c r="M294" s="46"/>
    </row>
    <row r="295" spans="1:13" ht="17.399999999999999" hidden="1" customHeight="1" x14ac:dyDescent="0.25">
      <c r="A295" s="1">
        <v>6</v>
      </c>
      <c r="B295" s="2" t="s">
        <v>697</v>
      </c>
      <c r="C295" s="34" t="s">
        <v>706</v>
      </c>
      <c r="D295" s="46" t="s">
        <v>701</v>
      </c>
      <c r="E295" s="153"/>
      <c r="F295" s="153"/>
      <c r="G295" s="57">
        <v>0</v>
      </c>
      <c r="H295" s="38">
        <f t="shared" si="4"/>
        <v>0</v>
      </c>
      <c r="I295" s="49"/>
      <c r="J295" s="31"/>
      <c r="K295" s="140"/>
      <c r="L295" s="143"/>
      <c r="M295" s="46"/>
    </row>
    <row r="296" spans="1:13" ht="119.4" hidden="1" thickBot="1" x14ac:dyDescent="0.3">
      <c r="A296" s="1">
        <v>6</v>
      </c>
      <c r="B296" s="2" t="s">
        <v>697</v>
      </c>
      <c r="C296" s="74" t="s">
        <v>707</v>
      </c>
      <c r="D296" s="46" t="s">
        <v>701</v>
      </c>
      <c r="E296" s="232"/>
      <c r="F296" s="139"/>
      <c r="G296" s="325">
        <v>15537900</v>
      </c>
      <c r="H296" s="38">
        <f t="shared" si="4"/>
        <v>15537900</v>
      </c>
      <c r="I296" s="49" t="s">
        <v>997</v>
      </c>
      <c r="J296" s="31"/>
      <c r="K296" s="140"/>
      <c r="L296" s="143"/>
      <c r="M296" s="46"/>
    </row>
    <row r="297" spans="1:13" ht="14.4" hidden="1" thickBot="1" x14ac:dyDescent="0.3">
      <c r="A297" s="1">
        <v>7</v>
      </c>
      <c r="B297" s="2" t="s">
        <v>708</v>
      </c>
      <c r="C297" s="74" t="s">
        <v>709</v>
      </c>
      <c r="D297" s="46" t="s">
        <v>710</v>
      </c>
      <c r="E297" s="153"/>
      <c r="F297" s="153"/>
      <c r="G297" s="57">
        <v>0</v>
      </c>
      <c r="H297" s="38">
        <f t="shared" si="4"/>
        <v>0</v>
      </c>
      <c r="I297" s="49"/>
      <c r="J297" s="31"/>
      <c r="K297" s="140"/>
      <c r="L297" s="143"/>
      <c r="M297" s="46"/>
    </row>
    <row r="298" spans="1:13" ht="14.4" hidden="1" thickBot="1" x14ac:dyDescent="0.3">
      <c r="A298" s="1">
        <v>7</v>
      </c>
      <c r="B298" s="2" t="s">
        <v>708</v>
      </c>
      <c r="C298" s="74" t="s">
        <v>711</v>
      </c>
      <c r="D298" s="46" t="s">
        <v>712</v>
      </c>
      <c r="E298" s="142"/>
      <c r="F298" s="142"/>
      <c r="G298" s="48">
        <v>0</v>
      </c>
      <c r="H298" s="38">
        <f t="shared" si="4"/>
        <v>0</v>
      </c>
      <c r="I298" s="49"/>
      <c r="J298" s="31"/>
      <c r="K298" s="140"/>
      <c r="L298" s="143"/>
      <c r="M298" s="46"/>
    </row>
    <row r="299" spans="1:13" ht="14.4" hidden="1" thickBot="1" x14ac:dyDescent="0.3">
      <c r="A299" s="1">
        <v>7</v>
      </c>
      <c r="B299" s="2" t="s">
        <v>708</v>
      </c>
      <c r="C299" s="74" t="s">
        <v>713</v>
      </c>
      <c r="D299" s="46" t="s">
        <v>714</v>
      </c>
      <c r="E299" s="142"/>
      <c r="F299" s="142"/>
      <c r="G299" s="48">
        <v>0</v>
      </c>
      <c r="H299" s="38">
        <f t="shared" si="4"/>
        <v>0</v>
      </c>
      <c r="I299" s="49"/>
      <c r="J299" s="31"/>
      <c r="K299" s="140"/>
      <c r="L299" s="143"/>
      <c r="M299" s="46"/>
    </row>
    <row r="300" spans="1:13" ht="14.4" hidden="1" thickBot="1" x14ac:dyDescent="0.3">
      <c r="A300" s="1">
        <v>7</v>
      </c>
      <c r="B300" s="2" t="s">
        <v>715</v>
      </c>
      <c r="C300" s="74" t="s">
        <v>716</v>
      </c>
      <c r="D300" s="46" t="s">
        <v>717</v>
      </c>
      <c r="E300" s="139"/>
      <c r="F300" s="139"/>
      <c r="G300" s="48">
        <v>0</v>
      </c>
      <c r="H300" s="38">
        <f t="shared" si="4"/>
        <v>0</v>
      </c>
      <c r="I300" s="49"/>
      <c r="J300" s="31"/>
      <c r="K300" s="140"/>
      <c r="L300" s="143"/>
      <c r="M300" s="46"/>
    </row>
    <row r="301" spans="1:13" ht="14.4" hidden="1" thickBot="1" x14ac:dyDescent="0.3">
      <c r="A301" s="1">
        <v>7</v>
      </c>
      <c r="B301" s="2" t="s">
        <v>718</v>
      </c>
      <c r="C301" s="74" t="s">
        <v>719</v>
      </c>
      <c r="D301" s="46" t="s">
        <v>720</v>
      </c>
      <c r="E301" s="139"/>
      <c r="F301" s="139"/>
      <c r="G301" s="48">
        <v>0</v>
      </c>
      <c r="H301" s="38">
        <f t="shared" si="4"/>
        <v>0</v>
      </c>
      <c r="I301" s="49"/>
      <c r="J301" s="31"/>
      <c r="K301" s="140"/>
      <c r="L301" s="143"/>
      <c r="M301" s="46"/>
    </row>
    <row r="302" spans="1:13" ht="14.4" hidden="1" thickBot="1" x14ac:dyDescent="0.3">
      <c r="A302" s="1">
        <v>7</v>
      </c>
      <c r="B302" s="2" t="s">
        <v>718</v>
      </c>
      <c r="C302" s="74" t="s">
        <v>721</v>
      </c>
      <c r="D302" s="46" t="s">
        <v>722</v>
      </c>
      <c r="E302" s="139"/>
      <c r="F302" s="139"/>
      <c r="G302" s="48">
        <v>0</v>
      </c>
      <c r="H302" s="38">
        <f t="shared" si="4"/>
        <v>0</v>
      </c>
      <c r="I302" s="49"/>
      <c r="J302" s="31"/>
      <c r="K302" s="140"/>
      <c r="L302" s="143"/>
      <c r="M302" s="46"/>
    </row>
    <row r="303" spans="1:13" ht="14.4" hidden="1" thickBot="1" x14ac:dyDescent="0.3">
      <c r="A303" s="1">
        <v>8</v>
      </c>
      <c r="B303" s="2" t="s">
        <v>723</v>
      </c>
      <c r="C303" s="74" t="s">
        <v>724</v>
      </c>
      <c r="D303" s="46" t="s">
        <v>725</v>
      </c>
      <c r="E303" s="139"/>
      <c r="F303" s="139"/>
      <c r="G303" s="48">
        <v>0</v>
      </c>
      <c r="H303" s="38">
        <f t="shared" si="4"/>
        <v>0</v>
      </c>
      <c r="I303" s="49"/>
      <c r="J303" s="31"/>
      <c r="K303" s="140"/>
      <c r="L303" s="143"/>
      <c r="M303" s="46"/>
    </row>
    <row r="304" spans="1:13" ht="14.4" hidden="1" thickBot="1" x14ac:dyDescent="0.3">
      <c r="A304" s="1">
        <v>8</v>
      </c>
      <c r="B304" s="2" t="s">
        <v>723</v>
      </c>
      <c r="C304" s="74" t="s">
        <v>726</v>
      </c>
      <c r="D304" s="46" t="s">
        <v>727</v>
      </c>
      <c r="E304" s="139"/>
      <c r="F304" s="139"/>
      <c r="G304" s="48">
        <v>0</v>
      </c>
      <c r="H304" s="38">
        <f t="shared" si="4"/>
        <v>0</v>
      </c>
      <c r="I304" s="49"/>
      <c r="J304" s="31"/>
      <c r="K304" s="140"/>
      <c r="L304" s="143"/>
      <c r="M304" s="46"/>
    </row>
    <row r="305" spans="1:13" ht="14.4" hidden="1" thickBot="1" x14ac:dyDescent="0.3">
      <c r="A305" s="1">
        <v>8</v>
      </c>
      <c r="B305" s="2" t="s">
        <v>723</v>
      </c>
      <c r="C305" s="74" t="s">
        <v>728</v>
      </c>
      <c r="D305" s="46" t="s">
        <v>729</v>
      </c>
      <c r="E305" s="139"/>
      <c r="F305" s="139"/>
      <c r="G305" s="48">
        <v>0</v>
      </c>
      <c r="H305" s="38">
        <f t="shared" si="4"/>
        <v>0</v>
      </c>
      <c r="I305" s="49"/>
      <c r="J305" s="31"/>
      <c r="K305" s="140"/>
      <c r="L305" s="143"/>
      <c r="M305" s="46"/>
    </row>
    <row r="306" spans="1:13" ht="14.4" hidden="1" thickBot="1" x14ac:dyDescent="0.3">
      <c r="A306" s="1">
        <v>8</v>
      </c>
      <c r="B306" s="2" t="s">
        <v>723</v>
      </c>
      <c r="C306" s="74" t="s">
        <v>730</v>
      </c>
      <c r="D306" s="46" t="s">
        <v>731</v>
      </c>
      <c r="E306" s="139"/>
      <c r="F306" s="139"/>
      <c r="G306" s="48">
        <v>0</v>
      </c>
      <c r="H306" s="38">
        <f t="shared" si="4"/>
        <v>0</v>
      </c>
      <c r="I306" s="49"/>
      <c r="J306" s="31"/>
      <c r="K306" s="140"/>
      <c r="L306" s="143"/>
      <c r="M306" s="46"/>
    </row>
    <row r="307" spans="1:13" ht="14.4" hidden="1" thickBot="1" x14ac:dyDescent="0.3">
      <c r="A307" s="1">
        <v>8</v>
      </c>
      <c r="B307" s="2" t="s">
        <v>732</v>
      </c>
      <c r="C307" s="74" t="s">
        <v>733</v>
      </c>
      <c r="D307" s="46" t="s">
        <v>734</v>
      </c>
      <c r="E307" s="139"/>
      <c r="F307" s="139"/>
      <c r="G307" s="48">
        <v>0</v>
      </c>
      <c r="H307" s="38">
        <f t="shared" si="4"/>
        <v>0</v>
      </c>
      <c r="I307" s="49"/>
      <c r="J307" s="31"/>
      <c r="K307" s="140"/>
      <c r="L307" s="143"/>
      <c r="M307" s="46"/>
    </row>
    <row r="308" spans="1:13" ht="14.4" hidden="1" thickBot="1" x14ac:dyDescent="0.3">
      <c r="A308" s="1">
        <v>8</v>
      </c>
      <c r="B308" s="2" t="s">
        <v>732</v>
      </c>
      <c r="C308" s="74" t="s">
        <v>735</v>
      </c>
      <c r="D308" s="46" t="s">
        <v>736</v>
      </c>
      <c r="E308" s="139"/>
      <c r="F308" s="139"/>
      <c r="G308" s="48">
        <v>0</v>
      </c>
      <c r="H308" s="38">
        <f t="shared" si="4"/>
        <v>0</v>
      </c>
      <c r="I308" s="49"/>
      <c r="J308" s="31"/>
      <c r="K308" s="140"/>
      <c r="L308" s="143"/>
      <c r="M308" s="46"/>
    </row>
    <row r="309" spans="1:13" ht="14.4" hidden="1" thickBot="1" x14ac:dyDescent="0.3">
      <c r="A309" s="1">
        <v>8</v>
      </c>
      <c r="B309" s="2" t="s">
        <v>732</v>
      </c>
      <c r="C309" s="74" t="s">
        <v>737</v>
      </c>
      <c r="D309" s="46" t="s">
        <v>738</v>
      </c>
      <c r="E309" s="139"/>
      <c r="F309" s="139"/>
      <c r="G309" s="48">
        <v>0</v>
      </c>
      <c r="H309" s="38">
        <f t="shared" si="4"/>
        <v>0</v>
      </c>
      <c r="I309" s="49"/>
      <c r="J309" s="31"/>
      <c r="K309" s="140"/>
      <c r="L309" s="143"/>
      <c r="M309" s="46"/>
    </row>
    <row r="310" spans="1:13" ht="14.4" hidden="1" thickBot="1" x14ac:dyDescent="0.3">
      <c r="A310" s="1">
        <v>8</v>
      </c>
      <c r="B310" s="2" t="s">
        <v>732</v>
      </c>
      <c r="C310" s="74" t="s">
        <v>739</v>
      </c>
      <c r="D310" s="46" t="s">
        <v>740</v>
      </c>
      <c r="E310" s="139"/>
      <c r="F310" s="139"/>
      <c r="G310" s="48">
        <v>0</v>
      </c>
      <c r="H310" s="38">
        <f t="shared" si="4"/>
        <v>0</v>
      </c>
      <c r="I310" s="49"/>
      <c r="J310" s="31"/>
      <c r="K310" s="140"/>
      <c r="L310" s="143"/>
      <c r="M310" s="46"/>
    </row>
    <row r="311" spans="1:13" ht="14.4" hidden="1" thickBot="1" x14ac:dyDescent="0.3">
      <c r="A311" s="1">
        <v>8</v>
      </c>
      <c r="B311" s="2" t="s">
        <v>732</v>
      </c>
      <c r="C311" s="74" t="s">
        <v>741</v>
      </c>
      <c r="D311" s="46" t="s">
        <v>742</v>
      </c>
      <c r="E311" s="139"/>
      <c r="F311" s="139"/>
      <c r="G311" s="48">
        <v>0</v>
      </c>
      <c r="H311" s="38">
        <f t="shared" si="4"/>
        <v>0</v>
      </c>
      <c r="I311" s="49"/>
      <c r="J311" s="31"/>
      <c r="K311" s="140"/>
      <c r="L311" s="143"/>
      <c r="M311" s="46"/>
    </row>
    <row r="312" spans="1:13" ht="14.4" hidden="1" thickBot="1" x14ac:dyDescent="0.3">
      <c r="A312" s="1">
        <v>8</v>
      </c>
      <c r="B312" s="2" t="s">
        <v>732</v>
      </c>
      <c r="C312" s="74" t="s">
        <v>743</v>
      </c>
      <c r="D312" s="46" t="s">
        <v>744</v>
      </c>
      <c r="E312" s="139"/>
      <c r="F312" s="139"/>
      <c r="G312" s="48">
        <v>0</v>
      </c>
      <c r="H312" s="38">
        <f t="shared" si="4"/>
        <v>0</v>
      </c>
      <c r="I312" s="49"/>
      <c r="J312" s="31"/>
      <c r="K312" s="140"/>
      <c r="L312" s="143"/>
      <c r="M312" s="46"/>
    </row>
    <row r="313" spans="1:13" ht="14.4" hidden="1" thickBot="1" x14ac:dyDescent="0.3">
      <c r="A313" s="1">
        <v>8</v>
      </c>
      <c r="B313" s="2" t="s">
        <v>732</v>
      </c>
      <c r="C313" s="74" t="s">
        <v>745</v>
      </c>
      <c r="D313" s="46" t="s">
        <v>746</v>
      </c>
      <c r="E313" s="139"/>
      <c r="F313" s="139"/>
      <c r="G313" s="48">
        <v>0</v>
      </c>
      <c r="H313" s="38">
        <f t="shared" si="4"/>
        <v>0</v>
      </c>
      <c r="I313" s="49"/>
      <c r="J313" s="31"/>
      <c r="K313" s="140"/>
      <c r="L313" s="143"/>
      <c r="M313" s="46"/>
    </row>
    <row r="314" spans="1:13" ht="14.4" hidden="1" thickBot="1" x14ac:dyDescent="0.3">
      <c r="A314" s="1">
        <v>8</v>
      </c>
      <c r="B314" s="2" t="s">
        <v>732</v>
      </c>
      <c r="C314" s="74" t="s">
        <v>747</v>
      </c>
      <c r="D314" s="46" t="s">
        <v>748</v>
      </c>
      <c r="E314" s="139"/>
      <c r="F314" s="139"/>
      <c r="G314" s="48">
        <v>0</v>
      </c>
      <c r="H314" s="38">
        <f t="shared" si="4"/>
        <v>0</v>
      </c>
      <c r="I314" s="49"/>
      <c r="J314" s="31"/>
      <c r="K314" s="140"/>
      <c r="L314" s="143"/>
      <c r="M314" s="46"/>
    </row>
    <row r="315" spans="1:13" ht="14.4" hidden="1" thickBot="1" x14ac:dyDescent="0.3">
      <c r="A315" s="1">
        <v>9</v>
      </c>
      <c r="B315" s="2" t="s">
        <v>749</v>
      </c>
      <c r="C315" s="74" t="s">
        <v>750</v>
      </c>
      <c r="D315" s="46" t="s">
        <v>751</v>
      </c>
      <c r="E315" s="139"/>
      <c r="F315" s="139"/>
      <c r="G315" s="48">
        <v>0</v>
      </c>
      <c r="H315" s="38">
        <f t="shared" si="4"/>
        <v>0</v>
      </c>
      <c r="I315" s="49"/>
      <c r="J315" s="31"/>
      <c r="K315" s="140"/>
      <c r="L315" s="143"/>
      <c r="M315" s="46"/>
    </row>
    <row r="316" spans="1:13" ht="14.4" hidden="1" thickBot="1" x14ac:dyDescent="0.3">
      <c r="A316" s="1">
        <v>9</v>
      </c>
      <c r="B316" s="2" t="s">
        <v>752</v>
      </c>
      <c r="C316" s="74" t="s">
        <v>753</v>
      </c>
      <c r="D316" s="46" t="s">
        <v>754</v>
      </c>
      <c r="E316" s="139"/>
      <c r="F316" s="139"/>
      <c r="G316" s="48">
        <v>0</v>
      </c>
      <c r="H316" s="38">
        <f t="shared" si="4"/>
        <v>0</v>
      </c>
      <c r="I316" s="49"/>
      <c r="J316" s="31"/>
      <c r="K316" s="140"/>
      <c r="L316" s="143"/>
      <c r="M316" s="46"/>
    </row>
    <row r="317" spans="1:13" ht="13.95" hidden="1" customHeight="1" thickBot="1" x14ac:dyDescent="0.3">
      <c r="A317" s="1">
        <v>9</v>
      </c>
      <c r="B317" s="2" t="s">
        <v>752</v>
      </c>
      <c r="C317" s="75" t="s">
        <v>755</v>
      </c>
      <c r="D317" s="76" t="s">
        <v>756</v>
      </c>
      <c r="E317" s="161"/>
      <c r="F317" s="161"/>
      <c r="G317" s="78">
        <v>0</v>
      </c>
      <c r="H317" s="79">
        <f t="shared" si="4"/>
        <v>0</v>
      </c>
      <c r="I317" s="80"/>
      <c r="J317" s="163"/>
      <c r="K317" s="164"/>
      <c r="L317" s="165"/>
      <c r="M317" s="46"/>
    </row>
    <row r="318" spans="1:13" s="89" customFormat="1" ht="18" customHeight="1" thickBot="1" x14ac:dyDescent="0.3">
      <c r="A318" s="81"/>
      <c r="B318" s="81"/>
      <c r="C318" s="805" t="s">
        <v>15</v>
      </c>
      <c r="D318" s="806"/>
      <c r="E318" s="83">
        <f>+SUM(E6:E317)</f>
        <v>148600000</v>
      </c>
      <c r="F318" s="83">
        <f>+SUM(F6:F317)</f>
        <v>50000000</v>
      </c>
      <c r="G318" s="84">
        <f>+SUM(G6:G317)</f>
        <v>1461426491</v>
      </c>
      <c r="H318" s="85">
        <f>+SUM(H6:H317)</f>
        <v>1660026491</v>
      </c>
      <c r="I318" s="86"/>
      <c r="J318" s="82"/>
      <c r="K318" s="87"/>
      <c r="L318" s="88"/>
      <c r="M318" s="88"/>
    </row>
    <row r="319" spans="1:13" x14ac:dyDescent="0.25">
      <c r="D319" s="8"/>
      <c r="E319" s="91"/>
      <c r="F319" s="166"/>
      <c r="G319" s="91"/>
      <c r="H319" s="92"/>
      <c r="I319" s="93"/>
      <c r="J319" s="94"/>
      <c r="K319" s="94"/>
    </row>
    <row r="320" spans="1:13" ht="14.4" thickBot="1" x14ac:dyDescent="0.3">
      <c r="D320" s="95"/>
      <c r="E320" s="91"/>
      <c r="F320" s="166"/>
      <c r="G320" s="91"/>
      <c r="H320" s="92"/>
      <c r="I320" s="93"/>
      <c r="J320" s="94"/>
      <c r="K320" s="341"/>
    </row>
    <row r="321" spans="1:15" ht="28.2" thickBot="1" x14ac:dyDescent="0.3">
      <c r="D321" s="96" t="s">
        <v>757</v>
      </c>
      <c r="E321" s="17" t="s">
        <v>758</v>
      </c>
      <c r="F321" s="168" t="s">
        <v>759</v>
      </c>
      <c r="G321" s="97" t="s">
        <v>760</v>
      </c>
      <c r="H321" s="97" t="str">
        <f>+F5</f>
        <v>LEY DE SALVAMENTO</v>
      </c>
      <c r="I321" s="21" t="s">
        <v>14</v>
      </c>
      <c r="J321" s="98" t="s">
        <v>15</v>
      </c>
      <c r="K321" s="342"/>
    </row>
    <row r="322" spans="1:15" ht="15.6" x14ac:dyDescent="0.25">
      <c r="D322" s="99" t="s">
        <v>761</v>
      </c>
      <c r="E322" s="100" t="s">
        <v>762</v>
      </c>
      <c r="F322" s="170" t="s">
        <v>763</v>
      </c>
      <c r="G322" s="101">
        <f>SUM(E6:E20)</f>
        <v>0</v>
      </c>
      <c r="H322" s="101">
        <f>SUM(F6:F20)</f>
        <v>0</v>
      </c>
      <c r="I322" s="343">
        <f>SUM(G6:G20)</f>
        <v>943099164</v>
      </c>
      <c r="J322" s="344">
        <f>+SUM(G322:I322)</f>
        <v>943099164</v>
      </c>
      <c r="K322" s="345"/>
      <c r="N322" s="346"/>
      <c r="O322" s="347"/>
    </row>
    <row r="323" spans="1:15" ht="13.8" x14ac:dyDescent="0.25">
      <c r="D323" s="105" t="s">
        <v>764</v>
      </c>
      <c r="E323" s="106" t="s">
        <v>762</v>
      </c>
      <c r="F323" s="173" t="s">
        <v>763</v>
      </c>
      <c r="G323" s="107">
        <f>SUM(E21:E74)</f>
        <v>148600000</v>
      </c>
      <c r="H323" s="107">
        <f>SUM(F21:F74)</f>
        <v>0</v>
      </c>
      <c r="I323" s="348">
        <f>SUM(G21:G74)</f>
        <v>438729615</v>
      </c>
      <c r="J323" s="349">
        <f>+SUM(G323:I323)</f>
        <v>587329615</v>
      </c>
      <c r="K323" s="350"/>
    </row>
    <row r="324" spans="1:15" ht="13.8" x14ac:dyDescent="0.25">
      <c r="D324" s="105" t="s">
        <v>765</v>
      </c>
      <c r="E324" s="106" t="s">
        <v>762</v>
      </c>
      <c r="F324" s="173" t="s">
        <v>763</v>
      </c>
      <c r="G324" s="107">
        <f>SUM(E75:E105)</f>
        <v>0</v>
      </c>
      <c r="H324" s="107">
        <f>SUM(F75:F105)</f>
        <v>0</v>
      </c>
      <c r="I324" s="348">
        <f>SUM(G75:G105)</f>
        <v>3156301</v>
      </c>
      <c r="J324" s="349">
        <f>+SUM(G324:I324)</f>
        <v>3156301</v>
      </c>
      <c r="K324" s="350"/>
    </row>
    <row r="325" spans="1:15" ht="13.8" x14ac:dyDescent="0.25">
      <c r="D325" s="105" t="s">
        <v>766</v>
      </c>
      <c r="E325" s="106" t="s">
        <v>762</v>
      </c>
      <c r="F325" s="173" t="s">
        <v>763</v>
      </c>
      <c r="G325" s="107">
        <f>SUM(E106:E124)</f>
        <v>0</v>
      </c>
      <c r="H325" s="107">
        <f>SUM(F106:F124)</f>
        <v>0</v>
      </c>
      <c r="I325" s="348">
        <f>SUM(G106:G124)</f>
        <v>0</v>
      </c>
      <c r="J325" s="349">
        <f t="shared" ref="J325:J330" si="5">+SUM(G325:I325)</f>
        <v>0</v>
      </c>
      <c r="K325" s="350"/>
    </row>
    <row r="326" spans="1:15" ht="13.8" x14ac:dyDescent="0.25">
      <c r="D326" s="105" t="s">
        <v>767</v>
      </c>
      <c r="E326" s="106" t="s">
        <v>762</v>
      </c>
      <c r="F326" s="173" t="s">
        <v>763</v>
      </c>
      <c r="G326" s="107">
        <f>SUM(E125:E142)</f>
        <v>0</v>
      </c>
      <c r="H326" s="107">
        <f>SUM(F125:F142)</f>
        <v>0</v>
      </c>
      <c r="I326" s="348">
        <f>SUM(G125:G142)</f>
        <v>0</v>
      </c>
      <c r="J326" s="349">
        <f t="shared" si="5"/>
        <v>0</v>
      </c>
      <c r="K326" s="350"/>
    </row>
    <row r="327" spans="1:15" ht="15.6" x14ac:dyDescent="0.25">
      <c r="D327" s="105" t="s">
        <v>768</v>
      </c>
      <c r="E327" s="106" t="s">
        <v>769</v>
      </c>
      <c r="F327" s="173" t="s">
        <v>770</v>
      </c>
      <c r="G327" s="107">
        <f>SUM(E143:E165)</f>
        <v>0</v>
      </c>
      <c r="H327" s="107">
        <f>SUM(F143:F165)</f>
        <v>0</v>
      </c>
      <c r="I327" s="348">
        <f>SUM(G143:G165)</f>
        <v>20000000</v>
      </c>
      <c r="J327" s="349">
        <f t="shared" si="5"/>
        <v>20000000</v>
      </c>
      <c r="K327" s="350"/>
      <c r="N327" s="347"/>
    </row>
    <row r="328" spans="1:15" ht="13.8" x14ac:dyDescent="0.25">
      <c r="D328" s="105" t="s">
        <v>771</v>
      </c>
      <c r="E328" s="106" t="s">
        <v>762</v>
      </c>
      <c r="F328" s="173" t="s">
        <v>763</v>
      </c>
      <c r="G328" s="107">
        <f>SUM(E166:E296)</f>
        <v>0</v>
      </c>
      <c r="H328" s="107">
        <f>SUM(F166:F296)</f>
        <v>50000000</v>
      </c>
      <c r="I328" s="348">
        <f>SUM(G166:G296)</f>
        <v>56441411</v>
      </c>
      <c r="J328" s="349">
        <f t="shared" si="5"/>
        <v>106441411</v>
      </c>
      <c r="K328" s="350"/>
    </row>
    <row r="329" spans="1:15" ht="14.4" thickBot="1" x14ac:dyDescent="0.3">
      <c r="D329" s="109" t="s">
        <v>772</v>
      </c>
      <c r="E329" s="110" t="s">
        <v>769</v>
      </c>
      <c r="F329" s="176" t="s">
        <v>770</v>
      </c>
      <c r="G329" s="111">
        <f>SUM(E297:E302)</f>
        <v>0</v>
      </c>
      <c r="H329" s="111">
        <f t="shared" ref="H329:I329" si="6">SUM(F297:F302)</f>
        <v>0</v>
      </c>
      <c r="I329" s="351">
        <f t="shared" si="6"/>
        <v>0</v>
      </c>
      <c r="J329" s="352">
        <f t="shared" si="5"/>
        <v>0</v>
      </c>
      <c r="K329" s="350"/>
    </row>
    <row r="330" spans="1:15" s="89" customFormat="1" ht="19.95" customHeight="1" thickBot="1" x14ac:dyDescent="0.3">
      <c r="A330" s="81"/>
      <c r="B330" s="81"/>
      <c r="C330" s="113"/>
      <c r="D330" s="807" t="s">
        <v>773</v>
      </c>
      <c r="E330" s="822"/>
      <c r="F330" s="808"/>
      <c r="G330" s="83">
        <f>SUM(G322:G329)</f>
        <v>148600000</v>
      </c>
      <c r="H330" s="83">
        <f t="shared" ref="H330:I330" si="7">SUM(H322:H329)</f>
        <v>50000000</v>
      </c>
      <c r="I330" s="353">
        <f t="shared" si="7"/>
        <v>1461426491</v>
      </c>
      <c r="J330" s="354">
        <f t="shared" si="5"/>
        <v>1660026491</v>
      </c>
      <c r="K330" s="350"/>
      <c r="N330" s="347"/>
    </row>
    <row r="331" spans="1:15" ht="13.8" x14ac:dyDescent="0.25">
      <c r="D331" s="8"/>
      <c r="H331" s="92"/>
      <c r="I331" s="93"/>
      <c r="J331" s="94"/>
      <c r="K331" s="341"/>
    </row>
    <row r="332" spans="1:15" ht="13.8" x14ac:dyDescent="0.25">
      <c r="D332" s="8"/>
      <c r="E332" s="91"/>
      <c r="F332" s="8"/>
      <c r="G332" s="91"/>
      <c r="H332" s="92"/>
      <c r="I332" s="93"/>
      <c r="J332" s="94"/>
      <c r="K332" s="341"/>
    </row>
    <row r="333" spans="1:15" s="119" customFormat="1" x14ac:dyDescent="0.25">
      <c r="A333" s="117"/>
      <c r="B333" s="117"/>
      <c r="C333" s="118"/>
      <c r="E333" s="120"/>
      <c r="F333" s="119" t="s">
        <v>774</v>
      </c>
      <c r="G333" s="120">
        <f>+E318-G330</f>
        <v>0</v>
      </c>
      <c r="H333" s="120">
        <f t="shared" ref="H333:J333" si="8">+F318-H330</f>
        <v>0</v>
      </c>
      <c r="I333" s="121">
        <f t="shared" si="8"/>
        <v>0</v>
      </c>
      <c r="J333" s="122">
        <f t="shared" si="8"/>
        <v>0</v>
      </c>
      <c r="K333" s="122"/>
    </row>
    <row r="334" spans="1:15" x14ac:dyDescent="0.25">
      <c r="D334" s="8"/>
      <c r="E334" s="91"/>
      <c r="F334" s="8"/>
      <c r="G334" s="91"/>
      <c r="H334" s="92"/>
      <c r="I334" s="93"/>
      <c r="J334" s="94"/>
      <c r="K334" s="94"/>
    </row>
    <row r="335" spans="1:15" x14ac:dyDescent="0.25">
      <c r="D335" s="8"/>
      <c r="E335" s="91"/>
      <c r="F335" s="8"/>
      <c r="G335" s="91"/>
      <c r="H335" s="92"/>
      <c r="I335" s="93"/>
      <c r="J335" s="94"/>
      <c r="K335" s="94"/>
    </row>
    <row r="336" spans="1:15" x14ac:dyDescent="0.25">
      <c r="D336" s="8"/>
      <c r="E336" s="91"/>
      <c r="F336" s="8"/>
      <c r="G336" s="91"/>
      <c r="H336" s="92"/>
      <c r="I336" s="93"/>
      <c r="J336" s="94"/>
      <c r="K336" s="94"/>
    </row>
    <row r="337" spans="4:11" x14ac:dyDescent="0.25">
      <c r="D337" s="8"/>
      <c r="E337" s="91"/>
      <c r="F337" s="8"/>
      <c r="G337" s="91"/>
      <c r="H337" s="92"/>
      <c r="I337" s="93"/>
      <c r="J337" s="94"/>
      <c r="K337" s="94"/>
    </row>
    <row r="338" spans="4:11" x14ac:dyDescent="0.25">
      <c r="D338" s="8"/>
      <c r="E338" s="91"/>
      <c r="F338" s="8"/>
      <c r="G338" s="91"/>
      <c r="H338" s="92"/>
      <c r="I338" s="93"/>
      <c r="J338" s="94"/>
      <c r="K338" s="94"/>
    </row>
    <row r="339" spans="4:11" x14ac:dyDescent="0.25">
      <c r="D339" s="8"/>
      <c r="E339" s="91"/>
      <c r="F339" s="8"/>
      <c r="G339" s="91"/>
      <c r="H339" s="92"/>
      <c r="I339" s="93"/>
      <c r="J339" s="94"/>
      <c r="K339" s="94"/>
    </row>
    <row r="340" spans="4:11" x14ac:dyDescent="0.25">
      <c r="D340" s="8"/>
      <c r="E340" s="91"/>
      <c r="F340" s="8"/>
      <c r="G340" s="91"/>
      <c r="H340" s="92"/>
      <c r="I340" s="93"/>
      <c r="J340" s="94"/>
      <c r="K340" s="94"/>
    </row>
    <row r="341" spans="4:11" x14ac:dyDescent="0.25">
      <c r="D341" s="8"/>
      <c r="E341" s="91"/>
      <c r="F341" s="8"/>
      <c r="G341" s="91"/>
      <c r="H341" s="92"/>
      <c r="I341" s="93"/>
      <c r="J341" s="94"/>
      <c r="K341" s="94"/>
    </row>
    <row r="342" spans="4:11" x14ac:dyDescent="0.25">
      <c r="D342" s="8"/>
      <c r="E342" s="91"/>
      <c r="F342" s="8"/>
      <c r="G342" s="91"/>
      <c r="H342" s="92"/>
      <c r="I342" s="93"/>
      <c r="J342" s="94"/>
      <c r="K342" s="94"/>
    </row>
    <row r="343" spans="4:11" x14ac:dyDescent="0.25">
      <c r="D343" s="8"/>
      <c r="E343" s="91"/>
      <c r="F343" s="8"/>
      <c r="G343" s="91"/>
      <c r="H343" s="92"/>
      <c r="I343" s="93"/>
      <c r="J343" s="94"/>
      <c r="K343" s="94"/>
    </row>
    <row r="344" spans="4:11" x14ac:dyDescent="0.25">
      <c r="D344" s="8"/>
      <c r="E344" s="91"/>
      <c r="F344" s="8"/>
      <c r="G344" s="91"/>
      <c r="H344" s="92"/>
      <c r="I344" s="93"/>
      <c r="J344" s="94"/>
      <c r="K344" s="94"/>
    </row>
    <row r="345" spans="4:11" x14ac:dyDescent="0.25">
      <c r="D345" s="8"/>
      <c r="E345" s="91"/>
      <c r="F345" s="8"/>
      <c r="G345" s="91"/>
      <c r="H345" s="92"/>
      <c r="I345" s="93"/>
      <c r="J345" s="94"/>
      <c r="K345" s="94"/>
    </row>
    <row r="346" spans="4:11" x14ac:dyDescent="0.25">
      <c r="D346" s="8"/>
      <c r="E346" s="91"/>
      <c r="F346" s="8"/>
      <c r="G346" s="91"/>
      <c r="H346" s="92"/>
      <c r="I346" s="93"/>
      <c r="J346" s="94"/>
      <c r="K346" s="94"/>
    </row>
    <row r="347" spans="4:11" x14ac:dyDescent="0.25">
      <c r="D347" s="8"/>
      <c r="E347" s="91"/>
      <c r="F347" s="8"/>
      <c r="G347" s="91"/>
      <c r="H347" s="92"/>
      <c r="I347" s="93"/>
      <c r="J347" s="94"/>
      <c r="K347" s="94"/>
    </row>
    <row r="348" spans="4:11" x14ac:dyDescent="0.25">
      <c r="D348" s="8"/>
      <c r="E348" s="91"/>
      <c r="F348" s="8"/>
      <c r="G348" s="91"/>
      <c r="H348" s="92"/>
      <c r="I348" s="93"/>
      <c r="J348" s="94"/>
      <c r="K348" s="94"/>
    </row>
    <row r="349" spans="4:11" x14ac:dyDescent="0.25">
      <c r="D349" s="8"/>
      <c r="E349" s="91"/>
      <c r="F349" s="8"/>
      <c r="G349" s="91"/>
      <c r="H349" s="92"/>
      <c r="I349" s="93"/>
      <c r="J349" s="94"/>
      <c r="K349" s="94"/>
    </row>
    <row r="350" spans="4:11" x14ac:dyDescent="0.25">
      <c r="D350" s="8"/>
      <c r="E350" s="91"/>
      <c r="F350" s="8"/>
      <c r="G350" s="91"/>
      <c r="H350" s="92"/>
      <c r="I350" s="93"/>
      <c r="J350" s="94"/>
      <c r="K350" s="94"/>
    </row>
    <row r="351" spans="4:11" x14ac:dyDescent="0.25">
      <c r="D351" s="8"/>
      <c r="E351" s="91"/>
      <c r="F351" s="8"/>
      <c r="G351" s="91"/>
      <c r="H351" s="92"/>
      <c r="I351" s="93"/>
      <c r="J351" s="94"/>
      <c r="K351" s="94"/>
    </row>
    <row r="352" spans="4:11" x14ac:dyDescent="0.25">
      <c r="D352" s="8"/>
      <c r="E352" s="91"/>
      <c r="F352" s="8"/>
      <c r="G352" s="91"/>
      <c r="H352" s="92"/>
      <c r="I352" s="93"/>
      <c r="J352" s="94"/>
      <c r="K352" s="94"/>
    </row>
    <row r="353" spans="4:11" x14ac:dyDescent="0.25">
      <c r="D353" s="8"/>
      <c r="E353" s="91"/>
      <c r="F353" s="8"/>
      <c r="G353" s="91"/>
      <c r="H353" s="92"/>
      <c r="I353" s="93"/>
      <c r="J353" s="94"/>
      <c r="K353" s="94"/>
    </row>
    <row r="354" spans="4:11" x14ac:dyDescent="0.25">
      <c r="D354" s="8"/>
      <c r="E354" s="91"/>
      <c r="F354" s="8"/>
      <c r="G354" s="91"/>
      <c r="H354" s="92"/>
      <c r="I354" s="93"/>
      <c r="J354" s="94"/>
      <c r="K354" s="94"/>
    </row>
    <row r="355" spans="4:11" x14ac:dyDescent="0.25">
      <c r="D355" s="8"/>
      <c r="E355" s="91"/>
      <c r="F355" s="8"/>
      <c r="G355" s="91"/>
      <c r="H355" s="92"/>
      <c r="I355" s="93"/>
      <c r="J355" s="94"/>
      <c r="K355" s="94"/>
    </row>
    <row r="356" spans="4:11" x14ac:dyDescent="0.25">
      <c r="D356" s="8"/>
      <c r="E356" s="91"/>
      <c r="F356" s="8"/>
      <c r="G356" s="91"/>
      <c r="H356" s="92"/>
      <c r="I356" s="93"/>
      <c r="J356" s="94"/>
      <c r="K356" s="94"/>
    </row>
    <row r="357" spans="4:11" x14ac:dyDescent="0.25">
      <c r="D357" s="8"/>
      <c r="E357" s="91"/>
      <c r="F357" s="8"/>
      <c r="G357" s="91"/>
      <c r="H357" s="92"/>
      <c r="I357" s="93"/>
      <c r="J357" s="94"/>
      <c r="K357" s="94"/>
    </row>
    <row r="358" spans="4:11" x14ac:dyDescent="0.25">
      <c r="D358" s="8"/>
      <c r="E358" s="91"/>
      <c r="F358" s="8"/>
      <c r="G358" s="91"/>
      <c r="H358" s="92"/>
      <c r="I358" s="93"/>
      <c r="J358" s="94"/>
      <c r="K358" s="94"/>
    </row>
    <row r="359" spans="4:11" x14ac:dyDescent="0.25">
      <c r="D359" s="8"/>
      <c r="E359" s="91"/>
      <c r="F359" s="8"/>
      <c r="G359" s="91"/>
      <c r="H359" s="92"/>
      <c r="I359" s="93"/>
      <c r="J359" s="94"/>
      <c r="K359" s="94"/>
    </row>
    <row r="360" spans="4:11" x14ac:dyDescent="0.25">
      <c r="D360" s="8"/>
      <c r="E360" s="91"/>
      <c r="F360" s="8"/>
      <c r="G360" s="91"/>
      <c r="H360" s="92"/>
      <c r="I360" s="93"/>
      <c r="J360" s="94"/>
      <c r="K360" s="94"/>
    </row>
    <row r="361" spans="4:11" x14ac:dyDescent="0.25">
      <c r="D361" s="8"/>
      <c r="E361" s="91"/>
      <c r="F361" s="8"/>
      <c r="G361" s="91"/>
      <c r="H361" s="92"/>
      <c r="I361" s="93"/>
      <c r="J361" s="94"/>
      <c r="K361" s="94"/>
    </row>
    <row r="362" spans="4:11" x14ac:dyDescent="0.25">
      <c r="D362" s="8"/>
      <c r="E362" s="91"/>
      <c r="F362" s="8"/>
      <c r="G362" s="91"/>
      <c r="H362" s="92"/>
      <c r="I362" s="93"/>
      <c r="J362" s="94"/>
      <c r="K362" s="94"/>
    </row>
    <row r="363" spans="4:11" x14ac:dyDescent="0.25">
      <c r="D363" s="8"/>
      <c r="E363" s="91"/>
      <c r="F363" s="8"/>
      <c r="G363" s="91"/>
      <c r="H363" s="92"/>
      <c r="I363" s="93"/>
      <c r="J363" s="94"/>
      <c r="K363" s="94"/>
    </row>
    <row r="364" spans="4:11" x14ac:dyDescent="0.25">
      <c r="D364" s="8"/>
      <c r="E364" s="91"/>
      <c r="F364" s="8"/>
      <c r="G364" s="91"/>
      <c r="H364" s="92"/>
      <c r="I364" s="93"/>
      <c r="J364" s="94"/>
      <c r="K364" s="94"/>
    </row>
    <row r="365" spans="4:11" x14ac:dyDescent="0.25">
      <c r="D365" s="8"/>
      <c r="E365" s="91"/>
      <c r="F365" s="8"/>
      <c r="G365" s="91"/>
      <c r="H365" s="92"/>
      <c r="I365" s="93"/>
      <c r="J365" s="94"/>
      <c r="K365" s="94"/>
    </row>
    <row r="366" spans="4:11" x14ac:dyDescent="0.25">
      <c r="D366" s="8"/>
      <c r="E366" s="91"/>
      <c r="F366" s="8"/>
      <c r="G366" s="91"/>
      <c r="H366" s="92"/>
      <c r="I366" s="93"/>
      <c r="J366" s="124"/>
      <c r="K366" s="124"/>
    </row>
    <row r="367" spans="4:11" x14ac:dyDescent="0.25">
      <c r="D367" s="8"/>
      <c r="E367" s="91"/>
      <c r="F367" s="8"/>
      <c r="G367" s="91"/>
      <c r="H367" s="92"/>
      <c r="I367" s="93"/>
      <c r="J367" s="124"/>
      <c r="K367" s="124"/>
    </row>
    <row r="368" spans="4:11" x14ac:dyDescent="0.25">
      <c r="D368" s="8"/>
      <c r="E368" s="91"/>
      <c r="F368" s="8"/>
      <c r="G368" s="91"/>
      <c r="H368" s="92"/>
      <c r="I368" s="93"/>
      <c r="J368" s="124"/>
      <c r="K368" s="124"/>
    </row>
    <row r="369" spans="4:11" x14ac:dyDescent="0.25">
      <c r="D369" s="8"/>
      <c r="E369" s="91"/>
      <c r="F369" s="8"/>
      <c r="G369" s="91"/>
      <c r="H369" s="92"/>
      <c r="I369" s="93"/>
      <c r="J369" s="124"/>
      <c r="K369" s="124"/>
    </row>
    <row r="370" spans="4:11" x14ac:dyDescent="0.25">
      <c r="D370" s="8"/>
      <c r="E370" s="91"/>
      <c r="F370" s="8"/>
      <c r="G370" s="91"/>
      <c r="H370" s="92"/>
      <c r="I370" s="93"/>
      <c r="J370" s="124"/>
      <c r="K370" s="124"/>
    </row>
    <row r="371" spans="4:11" x14ac:dyDescent="0.25">
      <c r="D371" s="8"/>
      <c r="E371" s="91"/>
      <c r="F371" s="8"/>
      <c r="G371" s="91"/>
      <c r="H371" s="92"/>
      <c r="I371" s="93"/>
      <c r="J371" s="124"/>
      <c r="K371" s="124"/>
    </row>
    <row r="372" spans="4:11" x14ac:dyDescent="0.25">
      <c r="D372" s="8"/>
      <c r="E372" s="91"/>
      <c r="F372" s="8"/>
      <c r="G372" s="91"/>
      <c r="H372" s="92"/>
      <c r="I372" s="93"/>
      <c r="J372" s="124"/>
      <c r="K372" s="124"/>
    </row>
    <row r="373" spans="4:11" x14ac:dyDescent="0.25">
      <c r="D373" s="8"/>
      <c r="E373" s="91"/>
      <c r="F373" s="8"/>
      <c r="G373" s="91"/>
      <c r="H373" s="92"/>
      <c r="I373" s="93"/>
      <c r="J373" s="124"/>
      <c r="K373" s="124"/>
    </row>
    <row r="374" spans="4:11" x14ac:dyDescent="0.25">
      <c r="D374" s="8"/>
      <c r="E374" s="91"/>
      <c r="F374" s="8"/>
      <c r="G374" s="91"/>
      <c r="H374" s="92"/>
      <c r="I374" s="93"/>
      <c r="J374" s="124"/>
      <c r="K374" s="124"/>
    </row>
    <row r="375" spans="4:11" x14ac:dyDescent="0.25">
      <c r="D375" s="8"/>
      <c r="E375" s="91"/>
      <c r="F375" s="8"/>
      <c r="G375" s="91"/>
      <c r="H375" s="92"/>
      <c r="I375" s="93"/>
      <c r="J375" s="124"/>
      <c r="K375" s="124"/>
    </row>
  </sheetData>
  <protectedRanges>
    <protectedRange sqref="D2:E3" name="Rango1"/>
    <protectedRange sqref="E6:G170" name="Rango2"/>
    <protectedRange sqref="E172:G269" name="Rango3"/>
    <protectedRange sqref="E271:G273" name="Rango4"/>
    <protectedRange sqref="E275:G282" name="Rango5"/>
    <protectedRange sqref="E284:G317" name="Rango6"/>
    <protectedRange sqref="I6:M317" name="Rango7"/>
  </protectedRanges>
  <autoFilter ref="C5:I318" xr:uid="{00000000-0001-0000-0100-000000000000}">
    <filterColumn colId="2">
      <filters>
        <filter val="1 356 000,00"/>
        <filter val="148 600 000,00"/>
        <filter val="18 984 000,00"/>
        <filter val="20 731 618,00"/>
        <filter val="208 300,00"/>
        <filter val="400 000,00"/>
        <filter val="8 696 231,00"/>
        <filter val="98 223 851,00"/>
      </filters>
    </filterColumn>
    <filterColumn colId="5">
      <filters>
        <filter val="1 356 000,00"/>
        <filter val="1 496 114 390,62"/>
        <filter val="1 592 000,00"/>
        <filter val="1 825 043,00"/>
        <filter val="1 914 269,28"/>
        <filter val="10 950 256,00"/>
        <filter val="11 461 268,00"/>
        <filter val="110 500 000,00"/>
        <filter val="123 983,60"/>
        <filter val="13 063 195,28"/>
        <filter val="14 561 092,70"/>
        <filter val="15 500 000,00"/>
        <filter val="15 537 900,00"/>
        <filter val="156 301,60"/>
        <filter val="18 984 000,00"/>
        <filter val="2 027 220,00"/>
        <filter val="20 731 617,86"/>
        <filter val="200 000,00"/>
        <filter val="21 900 512,00"/>
        <filter val="210 000,00"/>
        <filter val="232 000 000,00"/>
        <filter val="3 443 767,37"/>
        <filter val="3 650 086,00"/>
        <filter val="30 643 927,20"/>
        <filter val="39 566 925,00"/>
        <filter val="4 000 000,00"/>
        <filter val="4 100 000,00"/>
        <filter val="4 300 000,00"/>
        <filter val="4 800 000,00"/>
        <filter val="40 074 250,00"/>
        <filter val="400 000,00"/>
        <filter val="477 685 200,00"/>
        <filter val="53 143 531,00"/>
        <filter val="54 988 320,00"/>
        <filter val="6 578 476,70"/>
        <filter val="6 936 804,72"/>
        <filter val="61 087 756,00"/>
        <filter val="624 785,46"/>
        <filter val="67 526 578,00"/>
        <filter val="735 769,22"/>
        <filter val="750 000,00"/>
        <filter val="8 400 000,00"/>
        <filter val="8 696 231,15"/>
        <filter val="850 000,00"/>
        <filter val="9 576 038,80"/>
        <filter val="9 800 000,00"/>
        <filter val="937 433,54"/>
        <filter val="98 223 851,14"/>
      </filters>
    </filterColumn>
  </autoFilter>
  <mergeCells count="10">
    <mergeCell ref="I168:J168"/>
    <mergeCell ref="I169:J169"/>
    <mergeCell ref="C318:D318"/>
    <mergeCell ref="D330:F330"/>
    <mergeCell ref="D2:E2"/>
    <mergeCell ref="D3:E3"/>
    <mergeCell ref="J3:M3"/>
    <mergeCell ref="C4:I4"/>
    <mergeCell ref="J4:K4"/>
    <mergeCell ref="L4:M4"/>
  </mergeCells>
  <pageMargins left="0.31496062992125984" right="0.15748031496062992" top="0.27559055118110237" bottom="0.19685039370078741" header="0.31496062992125984" footer="0.15748031496062992"/>
  <pageSetup scale="60" fitToHeight="0" orientation="landscape" r:id="rId1"/>
  <rowBreaks count="1" manualBreakCount="1">
    <brk id="99" min="2" max="1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C5BAF-8241-4C6E-9FAF-3CF0E1D36CFF}">
  <sheetPr filterMode="1">
    <tabColor theme="8" tint="-0.249977111117893"/>
    <pageSetUpPr fitToPage="1"/>
  </sheetPr>
  <dimension ref="A2:CH370"/>
  <sheetViews>
    <sheetView showGridLines="0" topLeftCell="C1" zoomScaleNormal="100" workbookViewId="0">
      <pane xSplit="2" ySplit="5" topLeftCell="H314" activePane="bottomRight" state="frozen"/>
      <selection pane="topRight" activeCell="E1" sqref="E1"/>
      <selection pane="bottomLeft" activeCell="C6" sqref="C6"/>
      <selection pane="bottomRight" activeCell="C264" sqref="C6:C264"/>
    </sheetView>
  </sheetViews>
  <sheetFormatPr baseColWidth="10" defaultColWidth="11.44140625" defaultRowHeight="13.2" outlineLevelRow="1" x14ac:dyDescent="0.25"/>
  <cols>
    <col min="1" max="1" width="10.88671875" style="1" hidden="1" customWidth="1"/>
    <col min="2" max="2" width="9.44140625" style="2" hidden="1" customWidth="1"/>
    <col min="3" max="3" width="17" style="90" customWidth="1"/>
    <col min="4" max="4" width="45" style="123" customWidth="1"/>
    <col min="5" max="6" width="24.88671875" style="123" customWidth="1"/>
    <col min="7" max="7" width="25" style="381" customWidth="1"/>
    <col min="8" max="8" width="25" style="383" customWidth="1"/>
    <col min="9" max="9" width="52.6640625" style="126" customWidth="1"/>
    <col min="10" max="10" width="31.109375" style="126" customWidth="1"/>
    <col min="11" max="11" width="30.33203125" style="7" hidden="1" customWidth="1"/>
    <col min="12" max="12" width="28.33203125" style="7" hidden="1" customWidth="1"/>
    <col min="13" max="13" width="35.33203125" style="123" hidden="1" customWidth="1"/>
    <col min="14" max="14" width="30.33203125" style="8" hidden="1" customWidth="1"/>
    <col min="15" max="15" width="15.6640625" style="8" customWidth="1"/>
    <col min="16" max="86" width="11.44140625" style="8"/>
    <col min="87" max="240" width="11.44140625" style="123"/>
    <col min="241" max="241" width="12.33203125" style="123" customWidth="1"/>
    <col min="242" max="242" width="43.5546875" style="123" customWidth="1"/>
    <col min="243" max="244" width="16.6640625" style="123" customWidth="1"/>
    <col min="245" max="245" width="17.5546875" style="123" customWidth="1"/>
    <col min="246" max="246" width="15.6640625" style="123" customWidth="1"/>
    <col min="247" max="247" width="17.5546875" style="123" customWidth="1"/>
    <col min="248" max="248" width="25.5546875" style="123" customWidth="1"/>
    <col min="249" max="249" width="16.88671875" style="123" customWidth="1"/>
    <col min="250" max="250" width="14.109375" style="123" customWidth="1"/>
    <col min="251" max="251" width="16.33203125" style="123" customWidth="1"/>
    <col min="252" max="252" width="15.5546875" style="123" customWidth="1"/>
    <col min="253" max="496" width="11.44140625" style="123"/>
    <col min="497" max="497" width="12.33203125" style="123" customWidth="1"/>
    <col min="498" max="498" width="43.5546875" style="123" customWidth="1"/>
    <col min="499" max="500" width="16.6640625" style="123" customWidth="1"/>
    <col min="501" max="501" width="17.5546875" style="123" customWidth="1"/>
    <col min="502" max="502" width="15.6640625" style="123" customWidth="1"/>
    <col min="503" max="503" width="17.5546875" style="123" customWidth="1"/>
    <col min="504" max="504" width="25.5546875" style="123" customWidth="1"/>
    <col min="505" max="505" width="16.88671875" style="123" customWidth="1"/>
    <col min="506" max="506" width="14.109375" style="123" customWidth="1"/>
    <col min="507" max="507" width="16.33203125" style="123" customWidth="1"/>
    <col min="508" max="508" width="15.5546875" style="123" customWidth="1"/>
    <col min="509" max="752" width="11.44140625" style="123"/>
    <col min="753" max="753" width="12.33203125" style="123" customWidth="1"/>
    <col min="754" max="754" width="43.5546875" style="123" customWidth="1"/>
    <col min="755" max="756" width="16.6640625" style="123" customWidth="1"/>
    <col min="757" max="757" width="17.5546875" style="123" customWidth="1"/>
    <col min="758" max="758" width="15.6640625" style="123" customWidth="1"/>
    <col min="759" max="759" width="17.5546875" style="123" customWidth="1"/>
    <col min="760" max="760" width="25.5546875" style="123" customWidth="1"/>
    <col min="761" max="761" width="16.88671875" style="123" customWidth="1"/>
    <col min="762" max="762" width="14.109375" style="123" customWidth="1"/>
    <col min="763" max="763" width="16.33203125" style="123" customWidth="1"/>
    <col min="764" max="764" width="15.5546875" style="123" customWidth="1"/>
    <col min="765" max="1008" width="11.44140625" style="123"/>
    <col min="1009" max="1009" width="12.33203125" style="123" customWidth="1"/>
    <col min="1010" max="1010" width="43.5546875" style="123" customWidth="1"/>
    <col min="1011" max="1012" width="16.6640625" style="123" customWidth="1"/>
    <col min="1013" max="1013" width="17.5546875" style="123" customWidth="1"/>
    <col min="1014" max="1014" width="15.6640625" style="123" customWidth="1"/>
    <col min="1015" max="1015" width="17.5546875" style="123" customWidth="1"/>
    <col min="1016" max="1016" width="25.5546875" style="123" customWidth="1"/>
    <col min="1017" max="1017" width="16.88671875" style="123" customWidth="1"/>
    <col min="1018" max="1018" width="14.109375" style="123" customWidth="1"/>
    <col min="1019" max="1019" width="16.33203125" style="123" customWidth="1"/>
    <col min="1020" max="1020" width="15.5546875" style="123" customWidth="1"/>
    <col min="1021" max="1264" width="11.44140625" style="123"/>
    <col min="1265" max="1265" width="12.33203125" style="123" customWidth="1"/>
    <col min="1266" max="1266" width="43.5546875" style="123" customWidth="1"/>
    <col min="1267" max="1268" width="16.6640625" style="123" customWidth="1"/>
    <col min="1269" max="1269" width="17.5546875" style="123" customWidth="1"/>
    <col min="1270" max="1270" width="15.6640625" style="123" customWidth="1"/>
    <col min="1271" max="1271" width="17.5546875" style="123" customWidth="1"/>
    <col min="1272" max="1272" width="25.5546875" style="123" customWidth="1"/>
    <col min="1273" max="1273" width="16.88671875" style="123" customWidth="1"/>
    <col min="1274" max="1274" width="14.109375" style="123" customWidth="1"/>
    <col min="1275" max="1275" width="16.33203125" style="123" customWidth="1"/>
    <col min="1276" max="1276" width="15.5546875" style="123" customWidth="1"/>
    <col min="1277" max="1520" width="11.44140625" style="123"/>
    <col min="1521" max="1521" width="12.33203125" style="123" customWidth="1"/>
    <col min="1522" max="1522" width="43.5546875" style="123" customWidth="1"/>
    <col min="1523" max="1524" width="16.6640625" style="123" customWidth="1"/>
    <col min="1525" max="1525" width="17.5546875" style="123" customWidth="1"/>
    <col min="1526" max="1526" width="15.6640625" style="123" customWidth="1"/>
    <col min="1527" max="1527" width="17.5546875" style="123" customWidth="1"/>
    <col min="1528" max="1528" width="25.5546875" style="123" customWidth="1"/>
    <col min="1529" max="1529" width="16.88671875" style="123" customWidth="1"/>
    <col min="1530" max="1530" width="14.109375" style="123" customWidth="1"/>
    <col min="1531" max="1531" width="16.33203125" style="123" customWidth="1"/>
    <col min="1532" max="1532" width="15.5546875" style="123" customWidth="1"/>
    <col min="1533" max="1776" width="11.44140625" style="123"/>
    <col min="1777" max="1777" width="12.33203125" style="123" customWidth="1"/>
    <col min="1778" max="1778" width="43.5546875" style="123" customWidth="1"/>
    <col min="1779" max="1780" width="16.6640625" style="123" customWidth="1"/>
    <col min="1781" max="1781" width="17.5546875" style="123" customWidth="1"/>
    <col min="1782" max="1782" width="15.6640625" style="123" customWidth="1"/>
    <col min="1783" max="1783" width="17.5546875" style="123" customWidth="1"/>
    <col min="1784" max="1784" width="25.5546875" style="123" customWidth="1"/>
    <col min="1785" max="1785" width="16.88671875" style="123" customWidth="1"/>
    <col min="1786" max="1786" width="14.109375" style="123" customWidth="1"/>
    <col min="1787" max="1787" width="16.33203125" style="123" customWidth="1"/>
    <col min="1788" max="1788" width="15.5546875" style="123" customWidth="1"/>
    <col min="1789" max="2032" width="11.44140625" style="123"/>
    <col min="2033" max="2033" width="12.33203125" style="123" customWidth="1"/>
    <col min="2034" max="2034" width="43.5546875" style="123" customWidth="1"/>
    <col min="2035" max="2036" width="16.6640625" style="123" customWidth="1"/>
    <col min="2037" max="2037" width="17.5546875" style="123" customWidth="1"/>
    <col min="2038" max="2038" width="15.6640625" style="123" customWidth="1"/>
    <col min="2039" max="2039" width="17.5546875" style="123" customWidth="1"/>
    <col min="2040" max="2040" width="25.5546875" style="123" customWidth="1"/>
    <col min="2041" max="2041" width="16.88671875" style="123" customWidth="1"/>
    <col min="2042" max="2042" width="14.109375" style="123" customWidth="1"/>
    <col min="2043" max="2043" width="16.33203125" style="123" customWidth="1"/>
    <col min="2044" max="2044" width="15.5546875" style="123" customWidth="1"/>
    <col min="2045" max="2288" width="11.44140625" style="123"/>
    <col min="2289" max="2289" width="12.33203125" style="123" customWidth="1"/>
    <col min="2290" max="2290" width="43.5546875" style="123" customWidth="1"/>
    <col min="2291" max="2292" width="16.6640625" style="123" customWidth="1"/>
    <col min="2293" max="2293" width="17.5546875" style="123" customWidth="1"/>
    <col min="2294" max="2294" width="15.6640625" style="123" customWidth="1"/>
    <col min="2295" max="2295" width="17.5546875" style="123" customWidth="1"/>
    <col min="2296" max="2296" width="25.5546875" style="123" customWidth="1"/>
    <col min="2297" max="2297" width="16.88671875" style="123" customWidth="1"/>
    <col min="2298" max="2298" width="14.109375" style="123" customWidth="1"/>
    <col min="2299" max="2299" width="16.33203125" style="123" customWidth="1"/>
    <col min="2300" max="2300" width="15.5546875" style="123" customWidth="1"/>
    <col min="2301" max="2544" width="11.44140625" style="123"/>
    <col min="2545" max="2545" width="12.33203125" style="123" customWidth="1"/>
    <col min="2546" max="2546" width="43.5546875" style="123" customWidth="1"/>
    <col min="2547" max="2548" width="16.6640625" style="123" customWidth="1"/>
    <col min="2549" max="2549" width="17.5546875" style="123" customWidth="1"/>
    <col min="2550" max="2550" width="15.6640625" style="123" customWidth="1"/>
    <col min="2551" max="2551" width="17.5546875" style="123" customWidth="1"/>
    <col min="2552" max="2552" width="25.5546875" style="123" customWidth="1"/>
    <col min="2553" max="2553" width="16.88671875" style="123" customWidth="1"/>
    <col min="2554" max="2554" width="14.109375" style="123" customWidth="1"/>
    <col min="2555" max="2555" width="16.33203125" style="123" customWidth="1"/>
    <col min="2556" max="2556" width="15.5546875" style="123" customWidth="1"/>
    <col min="2557" max="2800" width="11.44140625" style="123"/>
    <col min="2801" max="2801" width="12.33203125" style="123" customWidth="1"/>
    <col min="2802" max="2802" width="43.5546875" style="123" customWidth="1"/>
    <col min="2803" max="2804" width="16.6640625" style="123" customWidth="1"/>
    <col min="2805" max="2805" width="17.5546875" style="123" customWidth="1"/>
    <col min="2806" max="2806" width="15.6640625" style="123" customWidth="1"/>
    <col min="2807" max="2807" width="17.5546875" style="123" customWidth="1"/>
    <col min="2808" max="2808" width="25.5546875" style="123" customWidth="1"/>
    <col min="2809" max="2809" width="16.88671875" style="123" customWidth="1"/>
    <col min="2810" max="2810" width="14.109375" style="123" customWidth="1"/>
    <col min="2811" max="2811" width="16.33203125" style="123" customWidth="1"/>
    <col min="2812" max="2812" width="15.5546875" style="123" customWidth="1"/>
    <col min="2813" max="3056" width="11.44140625" style="123"/>
    <col min="3057" max="3057" width="12.33203125" style="123" customWidth="1"/>
    <col min="3058" max="3058" width="43.5546875" style="123" customWidth="1"/>
    <col min="3059" max="3060" width="16.6640625" style="123" customWidth="1"/>
    <col min="3061" max="3061" width="17.5546875" style="123" customWidth="1"/>
    <col min="3062" max="3062" width="15.6640625" style="123" customWidth="1"/>
    <col min="3063" max="3063" width="17.5546875" style="123" customWidth="1"/>
    <col min="3064" max="3064" width="25.5546875" style="123" customWidth="1"/>
    <col min="3065" max="3065" width="16.88671875" style="123" customWidth="1"/>
    <col min="3066" max="3066" width="14.109375" style="123" customWidth="1"/>
    <col min="3067" max="3067" width="16.33203125" style="123" customWidth="1"/>
    <col min="3068" max="3068" width="15.5546875" style="123" customWidth="1"/>
    <col min="3069" max="3312" width="11.44140625" style="123"/>
    <col min="3313" max="3313" width="12.33203125" style="123" customWidth="1"/>
    <col min="3314" max="3314" width="43.5546875" style="123" customWidth="1"/>
    <col min="3315" max="3316" width="16.6640625" style="123" customWidth="1"/>
    <col min="3317" max="3317" width="17.5546875" style="123" customWidth="1"/>
    <col min="3318" max="3318" width="15.6640625" style="123" customWidth="1"/>
    <col min="3319" max="3319" width="17.5546875" style="123" customWidth="1"/>
    <col min="3320" max="3320" width="25.5546875" style="123" customWidth="1"/>
    <col min="3321" max="3321" width="16.88671875" style="123" customWidth="1"/>
    <col min="3322" max="3322" width="14.109375" style="123" customWidth="1"/>
    <col min="3323" max="3323" width="16.33203125" style="123" customWidth="1"/>
    <col min="3324" max="3324" width="15.5546875" style="123" customWidth="1"/>
    <col min="3325" max="3568" width="11.44140625" style="123"/>
    <col min="3569" max="3569" width="12.33203125" style="123" customWidth="1"/>
    <col min="3570" max="3570" width="43.5546875" style="123" customWidth="1"/>
    <col min="3571" max="3572" width="16.6640625" style="123" customWidth="1"/>
    <col min="3573" max="3573" width="17.5546875" style="123" customWidth="1"/>
    <col min="3574" max="3574" width="15.6640625" style="123" customWidth="1"/>
    <col min="3575" max="3575" width="17.5546875" style="123" customWidth="1"/>
    <col min="3576" max="3576" width="25.5546875" style="123" customWidth="1"/>
    <col min="3577" max="3577" width="16.88671875" style="123" customWidth="1"/>
    <col min="3578" max="3578" width="14.109375" style="123" customWidth="1"/>
    <col min="3579" max="3579" width="16.33203125" style="123" customWidth="1"/>
    <col min="3580" max="3580" width="15.5546875" style="123" customWidth="1"/>
    <col min="3581" max="3824" width="11.44140625" style="123"/>
    <col min="3825" max="3825" width="12.33203125" style="123" customWidth="1"/>
    <col min="3826" max="3826" width="43.5546875" style="123" customWidth="1"/>
    <col min="3827" max="3828" width="16.6640625" style="123" customWidth="1"/>
    <col min="3829" max="3829" width="17.5546875" style="123" customWidth="1"/>
    <col min="3830" max="3830" width="15.6640625" style="123" customWidth="1"/>
    <col min="3831" max="3831" width="17.5546875" style="123" customWidth="1"/>
    <col min="3832" max="3832" width="25.5546875" style="123" customWidth="1"/>
    <col min="3833" max="3833" width="16.88671875" style="123" customWidth="1"/>
    <col min="3834" max="3834" width="14.109375" style="123" customWidth="1"/>
    <col min="3835" max="3835" width="16.33203125" style="123" customWidth="1"/>
    <col min="3836" max="3836" width="15.5546875" style="123" customWidth="1"/>
    <col min="3837" max="4080" width="11.44140625" style="123"/>
    <col min="4081" max="4081" width="12.33203125" style="123" customWidth="1"/>
    <col min="4082" max="4082" width="43.5546875" style="123" customWidth="1"/>
    <col min="4083" max="4084" width="16.6640625" style="123" customWidth="1"/>
    <col min="4085" max="4085" width="17.5546875" style="123" customWidth="1"/>
    <col min="4086" max="4086" width="15.6640625" style="123" customWidth="1"/>
    <col min="4087" max="4087" width="17.5546875" style="123" customWidth="1"/>
    <col min="4088" max="4088" width="25.5546875" style="123" customWidth="1"/>
    <col min="4089" max="4089" width="16.88671875" style="123" customWidth="1"/>
    <col min="4090" max="4090" width="14.109375" style="123" customWidth="1"/>
    <col min="4091" max="4091" width="16.33203125" style="123" customWidth="1"/>
    <col min="4092" max="4092" width="15.5546875" style="123" customWidth="1"/>
    <col min="4093" max="4336" width="11.44140625" style="123"/>
    <col min="4337" max="4337" width="12.33203125" style="123" customWidth="1"/>
    <col min="4338" max="4338" width="43.5546875" style="123" customWidth="1"/>
    <col min="4339" max="4340" width="16.6640625" style="123" customWidth="1"/>
    <col min="4341" max="4341" width="17.5546875" style="123" customWidth="1"/>
    <col min="4342" max="4342" width="15.6640625" style="123" customWidth="1"/>
    <col min="4343" max="4343" width="17.5546875" style="123" customWidth="1"/>
    <col min="4344" max="4344" width="25.5546875" style="123" customWidth="1"/>
    <col min="4345" max="4345" width="16.88671875" style="123" customWidth="1"/>
    <col min="4346" max="4346" width="14.109375" style="123" customWidth="1"/>
    <col min="4347" max="4347" width="16.33203125" style="123" customWidth="1"/>
    <col min="4348" max="4348" width="15.5546875" style="123" customWidth="1"/>
    <col min="4349" max="4592" width="11.44140625" style="123"/>
    <col min="4593" max="4593" width="12.33203125" style="123" customWidth="1"/>
    <col min="4594" max="4594" width="43.5546875" style="123" customWidth="1"/>
    <col min="4595" max="4596" width="16.6640625" style="123" customWidth="1"/>
    <col min="4597" max="4597" width="17.5546875" style="123" customWidth="1"/>
    <col min="4598" max="4598" width="15.6640625" style="123" customWidth="1"/>
    <col min="4599" max="4599" width="17.5546875" style="123" customWidth="1"/>
    <col min="4600" max="4600" width="25.5546875" style="123" customWidth="1"/>
    <col min="4601" max="4601" width="16.88671875" style="123" customWidth="1"/>
    <col min="4602" max="4602" width="14.109375" style="123" customWidth="1"/>
    <col min="4603" max="4603" width="16.33203125" style="123" customWidth="1"/>
    <col min="4604" max="4604" width="15.5546875" style="123" customWidth="1"/>
    <col min="4605" max="4848" width="11.44140625" style="123"/>
    <col min="4849" max="4849" width="12.33203125" style="123" customWidth="1"/>
    <col min="4850" max="4850" width="43.5546875" style="123" customWidth="1"/>
    <col min="4851" max="4852" width="16.6640625" style="123" customWidth="1"/>
    <col min="4853" max="4853" width="17.5546875" style="123" customWidth="1"/>
    <col min="4854" max="4854" width="15.6640625" style="123" customWidth="1"/>
    <col min="4855" max="4855" width="17.5546875" style="123" customWidth="1"/>
    <col min="4856" max="4856" width="25.5546875" style="123" customWidth="1"/>
    <col min="4857" max="4857" width="16.88671875" style="123" customWidth="1"/>
    <col min="4858" max="4858" width="14.109375" style="123" customWidth="1"/>
    <col min="4859" max="4859" width="16.33203125" style="123" customWidth="1"/>
    <col min="4860" max="4860" width="15.5546875" style="123" customWidth="1"/>
    <col min="4861" max="5104" width="11.44140625" style="123"/>
    <col min="5105" max="5105" width="12.33203125" style="123" customWidth="1"/>
    <col min="5106" max="5106" width="43.5546875" style="123" customWidth="1"/>
    <col min="5107" max="5108" width="16.6640625" style="123" customWidth="1"/>
    <col min="5109" max="5109" width="17.5546875" style="123" customWidth="1"/>
    <col min="5110" max="5110" width="15.6640625" style="123" customWidth="1"/>
    <col min="5111" max="5111" width="17.5546875" style="123" customWidth="1"/>
    <col min="5112" max="5112" width="25.5546875" style="123" customWidth="1"/>
    <col min="5113" max="5113" width="16.88671875" style="123" customWidth="1"/>
    <col min="5114" max="5114" width="14.109375" style="123" customWidth="1"/>
    <col min="5115" max="5115" width="16.33203125" style="123" customWidth="1"/>
    <col min="5116" max="5116" width="15.5546875" style="123" customWidth="1"/>
    <col min="5117" max="5360" width="11.44140625" style="123"/>
    <col min="5361" max="5361" width="12.33203125" style="123" customWidth="1"/>
    <col min="5362" max="5362" width="43.5546875" style="123" customWidth="1"/>
    <col min="5363" max="5364" width="16.6640625" style="123" customWidth="1"/>
    <col min="5365" max="5365" width="17.5546875" style="123" customWidth="1"/>
    <col min="5366" max="5366" width="15.6640625" style="123" customWidth="1"/>
    <col min="5367" max="5367" width="17.5546875" style="123" customWidth="1"/>
    <col min="5368" max="5368" width="25.5546875" style="123" customWidth="1"/>
    <col min="5369" max="5369" width="16.88671875" style="123" customWidth="1"/>
    <col min="5370" max="5370" width="14.109375" style="123" customWidth="1"/>
    <col min="5371" max="5371" width="16.33203125" style="123" customWidth="1"/>
    <col min="5372" max="5372" width="15.5546875" style="123" customWidth="1"/>
    <col min="5373" max="5616" width="11.44140625" style="123"/>
    <col min="5617" max="5617" width="12.33203125" style="123" customWidth="1"/>
    <col min="5618" max="5618" width="43.5546875" style="123" customWidth="1"/>
    <col min="5619" max="5620" width="16.6640625" style="123" customWidth="1"/>
    <col min="5621" max="5621" width="17.5546875" style="123" customWidth="1"/>
    <col min="5622" max="5622" width="15.6640625" style="123" customWidth="1"/>
    <col min="5623" max="5623" width="17.5546875" style="123" customWidth="1"/>
    <col min="5624" max="5624" width="25.5546875" style="123" customWidth="1"/>
    <col min="5625" max="5625" width="16.88671875" style="123" customWidth="1"/>
    <col min="5626" max="5626" width="14.109375" style="123" customWidth="1"/>
    <col min="5627" max="5627" width="16.33203125" style="123" customWidth="1"/>
    <col min="5628" max="5628" width="15.5546875" style="123" customWidth="1"/>
    <col min="5629" max="5872" width="11.44140625" style="123"/>
    <col min="5873" max="5873" width="12.33203125" style="123" customWidth="1"/>
    <col min="5874" max="5874" width="43.5546875" style="123" customWidth="1"/>
    <col min="5875" max="5876" width="16.6640625" style="123" customWidth="1"/>
    <col min="5877" max="5877" width="17.5546875" style="123" customWidth="1"/>
    <col min="5878" max="5878" width="15.6640625" style="123" customWidth="1"/>
    <col min="5879" max="5879" width="17.5546875" style="123" customWidth="1"/>
    <col min="5880" max="5880" width="25.5546875" style="123" customWidth="1"/>
    <col min="5881" max="5881" width="16.88671875" style="123" customWidth="1"/>
    <col min="5882" max="5882" width="14.109375" style="123" customWidth="1"/>
    <col min="5883" max="5883" width="16.33203125" style="123" customWidth="1"/>
    <col min="5884" max="5884" width="15.5546875" style="123" customWidth="1"/>
    <col min="5885" max="6128" width="11.44140625" style="123"/>
    <col min="6129" max="6129" width="12.33203125" style="123" customWidth="1"/>
    <col min="6130" max="6130" width="43.5546875" style="123" customWidth="1"/>
    <col min="6131" max="6132" width="16.6640625" style="123" customWidth="1"/>
    <col min="6133" max="6133" width="17.5546875" style="123" customWidth="1"/>
    <col min="6134" max="6134" width="15.6640625" style="123" customWidth="1"/>
    <col min="6135" max="6135" width="17.5546875" style="123" customWidth="1"/>
    <col min="6136" max="6136" width="25.5546875" style="123" customWidth="1"/>
    <col min="6137" max="6137" width="16.88671875" style="123" customWidth="1"/>
    <col min="6138" max="6138" width="14.109375" style="123" customWidth="1"/>
    <col min="6139" max="6139" width="16.33203125" style="123" customWidth="1"/>
    <col min="6140" max="6140" width="15.5546875" style="123" customWidth="1"/>
    <col min="6141" max="6384" width="11.44140625" style="123"/>
    <col min="6385" max="6385" width="12.33203125" style="123" customWidth="1"/>
    <col min="6386" max="6386" width="43.5546875" style="123" customWidth="1"/>
    <col min="6387" max="6388" width="16.6640625" style="123" customWidth="1"/>
    <col min="6389" max="6389" width="17.5546875" style="123" customWidth="1"/>
    <col min="6390" max="6390" width="15.6640625" style="123" customWidth="1"/>
    <col min="6391" max="6391" width="17.5546875" style="123" customWidth="1"/>
    <col min="6392" max="6392" width="25.5546875" style="123" customWidth="1"/>
    <col min="6393" max="6393" width="16.88671875" style="123" customWidth="1"/>
    <col min="6394" max="6394" width="14.109375" style="123" customWidth="1"/>
    <col min="6395" max="6395" width="16.33203125" style="123" customWidth="1"/>
    <col min="6396" max="6396" width="15.5546875" style="123" customWidth="1"/>
    <col min="6397" max="6640" width="11.44140625" style="123"/>
    <col min="6641" max="6641" width="12.33203125" style="123" customWidth="1"/>
    <col min="6642" max="6642" width="43.5546875" style="123" customWidth="1"/>
    <col min="6643" max="6644" width="16.6640625" style="123" customWidth="1"/>
    <col min="6645" max="6645" width="17.5546875" style="123" customWidth="1"/>
    <col min="6646" max="6646" width="15.6640625" style="123" customWidth="1"/>
    <col min="6647" max="6647" width="17.5546875" style="123" customWidth="1"/>
    <col min="6648" max="6648" width="25.5546875" style="123" customWidth="1"/>
    <col min="6649" max="6649" width="16.88671875" style="123" customWidth="1"/>
    <col min="6650" max="6650" width="14.109375" style="123" customWidth="1"/>
    <col min="6651" max="6651" width="16.33203125" style="123" customWidth="1"/>
    <col min="6652" max="6652" width="15.5546875" style="123" customWidth="1"/>
    <col min="6653" max="6896" width="11.44140625" style="123"/>
    <col min="6897" max="6897" width="12.33203125" style="123" customWidth="1"/>
    <col min="6898" max="6898" width="43.5546875" style="123" customWidth="1"/>
    <col min="6899" max="6900" width="16.6640625" style="123" customWidth="1"/>
    <col min="6901" max="6901" width="17.5546875" style="123" customWidth="1"/>
    <col min="6902" max="6902" width="15.6640625" style="123" customWidth="1"/>
    <col min="6903" max="6903" width="17.5546875" style="123" customWidth="1"/>
    <col min="6904" max="6904" width="25.5546875" style="123" customWidth="1"/>
    <col min="6905" max="6905" width="16.88671875" style="123" customWidth="1"/>
    <col min="6906" max="6906" width="14.109375" style="123" customWidth="1"/>
    <col min="6907" max="6907" width="16.33203125" style="123" customWidth="1"/>
    <col min="6908" max="6908" width="15.5546875" style="123" customWidth="1"/>
    <col min="6909" max="7152" width="11.44140625" style="123"/>
    <col min="7153" max="7153" width="12.33203125" style="123" customWidth="1"/>
    <col min="7154" max="7154" width="43.5546875" style="123" customWidth="1"/>
    <col min="7155" max="7156" width="16.6640625" style="123" customWidth="1"/>
    <col min="7157" max="7157" width="17.5546875" style="123" customWidth="1"/>
    <col min="7158" max="7158" width="15.6640625" style="123" customWidth="1"/>
    <col min="7159" max="7159" width="17.5546875" style="123" customWidth="1"/>
    <col min="7160" max="7160" width="25.5546875" style="123" customWidth="1"/>
    <col min="7161" max="7161" width="16.88671875" style="123" customWidth="1"/>
    <col min="7162" max="7162" width="14.109375" style="123" customWidth="1"/>
    <col min="7163" max="7163" width="16.33203125" style="123" customWidth="1"/>
    <col min="7164" max="7164" width="15.5546875" style="123" customWidth="1"/>
    <col min="7165" max="7408" width="11.44140625" style="123"/>
    <col min="7409" max="7409" width="12.33203125" style="123" customWidth="1"/>
    <col min="7410" max="7410" width="43.5546875" style="123" customWidth="1"/>
    <col min="7411" max="7412" width="16.6640625" style="123" customWidth="1"/>
    <col min="7413" max="7413" width="17.5546875" style="123" customWidth="1"/>
    <col min="7414" max="7414" width="15.6640625" style="123" customWidth="1"/>
    <col min="7415" max="7415" width="17.5546875" style="123" customWidth="1"/>
    <col min="7416" max="7416" width="25.5546875" style="123" customWidth="1"/>
    <col min="7417" max="7417" width="16.88671875" style="123" customWidth="1"/>
    <col min="7418" max="7418" width="14.109375" style="123" customWidth="1"/>
    <col min="7419" max="7419" width="16.33203125" style="123" customWidth="1"/>
    <col min="7420" max="7420" width="15.5546875" style="123" customWidth="1"/>
    <col min="7421" max="7664" width="11.44140625" style="123"/>
    <col min="7665" max="7665" width="12.33203125" style="123" customWidth="1"/>
    <col min="7666" max="7666" width="43.5546875" style="123" customWidth="1"/>
    <col min="7667" max="7668" width="16.6640625" style="123" customWidth="1"/>
    <col min="7669" max="7669" width="17.5546875" style="123" customWidth="1"/>
    <col min="7670" max="7670" width="15.6640625" style="123" customWidth="1"/>
    <col min="7671" max="7671" width="17.5546875" style="123" customWidth="1"/>
    <col min="7672" max="7672" width="25.5546875" style="123" customWidth="1"/>
    <col min="7673" max="7673" width="16.88671875" style="123" customWidth="1"/>
    <col min="7674" max="7674" width="14.109375" style="123" customWidth="1"/>
    <col min="7675" max="7675" width="16.33203125" style="123" customWidth="1"/>
    <col min="7676" max="7676" width="15.5546875" style="123" customWidth="1"/>
    <col min="7677" max="7920" width="11.44140625" style="123"/>
    <col min="7921" max="7921" width="12.33203125" style="123" customWidth="1"/>
    <col min="7922" max="7922" width="43.5546875" style="123" customWidth="1"/>
    <col min="7923" max="7924" width="16.6640625" style="123" customWidth="1"/>
    <col min="7925" max="7925" width="17.5546875" style="123" customWidth="1"/>
    <col min="7926" max="7926" width="15.6640625" style="123" customWidth="1"/>
    <col min="7927" max="7927" width="17.5546875" style="123" customWidth="1"/>
    <col min="7928" max="7928" width="25.5546875" style="123" customWidth="1"/>
    <col min="7929" max="7929" width="16.88671875" style="123" customWidth="1"/>
    <col min="7930" max="7930" width="14.109375" style="123" customWidth="1"/>
    <col min="7931" max="7931" width="16.33203125" style="123" customWidth="1"/>
    <col min="7932" max="7932" width="15.5546875" style="123" customWidth="1"/>
    <col min="7933" max="8176" width="11.44140625" style="123"/>
    <col min="8177" max="8177" width="12.33203125" style="123" customWidth="1"/>
    <col min="8178" max="8178" width="43.5546875" style="123" customWidth="1"/>
    <col min="8179" max="8180" width="16.6640625" style="123" customWidth="1"/>
    <col min="8181" max="8181" width="17.5546875" style="123" customWidth="1"/>
    <col min="8182" max="8182" width="15.6640625" style="123" customWidth="1"/>
    <col min="8183" max="8183" width="17.5546875" style="123" customWidth="1"/>
    <col min="8184" max="8184" width="25.5546875" style="123" customWidth="1"/>
    <col min="8185" max="8185" width="16.88671875" style="123" customWidth="1"/>
    <col min="8186" max="8186" width="14.109375" style="123" customWidth="1"/>
    <col min="8187" max="8187" width="16.33203125" style="123" customWidth="1"/>
    <col min="8188" max="8188" width="15.5546875" style="123" customWidth="1"/>
    <col min="8189" max="8432" width="11.44140625" style="123"/>
    <col min="8433" max="8433" width="12.33203125" style="123" customWidth="1"/>
    <col min="8434" max="8434" width="43.5546875" style="123" customWidth="1"/>
    <col min="8435" max="8436" width="16.6640625" style="123" customWidth="1"/>
    <col min="8437" max="8437" width="17.5546875" style="123" customWidth="1"/>
    <col min="8438" max="8438" width="15.6640625" style="123" customWidth="1"/>
    <col min="8439" max="8439" width="17.5546875" style="123" customWidth="1"/>
    <col min="8440" max="8440" width="25.5546875" style="123" customWidth="1"/>
    <col min="8441" max="8441" width="16.88671875" style="123" customWidth="1"/>
    <col min="8442" max="8442" width="14.109375" style="123" customWidth="1"/>
    <col min="8443" max="8443" width="16.33203125" style="123" customWidth="1"/>
    <col min="8444" max="8444" width="15.5546875" style="123" customWidth="1"/>
    <col min="8445" max="8688" width="11.44140625" style="123"/>
    <col min="8689" max="8689" width="12.33203125" style="123" customWidth="1"/>
    <col min="8690" max="8690" width="43.5546875" style="123" customWidth="1"/>
    <col min="8691" max="8692" width="16.6640625" style="123" customWidth="1"/>
    <col min="8693" max="8693" width="17.5546875" style="123" customWidth="1"/>
    <col min="8694" max="8694" width="15.6640625" style="123" customWidth="1"/>
    <col min="8695" max="8695" width="17.5546875" style="123" customWidth="1"/>
    <col min="8696" max="8696" width="25.5546875" style="123" customWidth="1"/>
    <col min="8697" max="8697" width="16.88671875" style="123" customWidth="1"/>
    <col min="8698" max="8698" width="14.109375" style="123" customWidth="1"/>
    <col min="8699" max="8699" width="16.33203125" style="123" customWidth="1"/>
    <col min="8700" max="8700" width="15.5546875" style="123" customWidth="1"/>
    <col min="8701" max="8944" width="11.44140625" style="123"/>
    <col min="8945" max="8945" width="12.33203125" style="123" customWidth="1"/>
    <col min="8946" max="8946" width="43.5546875" style="123" customWidth="1"/>
    <col min="8947" max="8948" width="16.6640625" style="123" customWidth="1"/>
    <col min="8949" max="8949" width="17.5546875" style="123" customWidth="1"/>
    <col min="8950" max="8950" width="15.6640625" style="123" customWidth="1"/>
    <col min="8951" max="8951" width="17.5546875" style="123" customWidth="1"/>
    <col min="8952" max="8952" width="25.5546875" style="123" customWidth="1"/>
    <col min="8953" max="8953" width="16.88671875" style="123" customWidth="1"/>
    <col min="8954" max="8954" width="14.109375" style="123" customWidth="1"/>
    <col min="8955" max="8955" width="16.33203125" style="123" customWidth="1"/>
    <col min="8956" max="8956" width="15.5546875" style="123" customWidth="1"/>
    <col min="8957" max="9200" width="11.44140625" style="123"/>
    <col min="9201" max="9201" width="12.33203125" style="123" customWidth="1"/>
    <col min="9202" max="9202" width="43.5546875" style="123" customWidth="1"/>
    <col min="9203" max="9204" width="16.6640625" style="123" customWidth="1"/>
    <col min="9205" max="9205" width="17.5546875" style="123" customWidth="1"/>
    <col min="9206" max="9206" width="15.6640625" style="123" customWidth="1"/>
    <col min="9207" max="9207" width="17.5546875" style="123" customWidth="1"/>
    <col min="9208" max="9208" width="25.5546875" style="123" customWidth="1"/>
    <col min="9209" max="9209" width="16.88671875" style="123" customWidth="1"/>
    <col min="9210" max="9210" width="14.109375" style="123" customWidth="1"/>
    <col min="9211" max="9211" width="16.33203125" style="123" customWidth="1"/>
    <col min="9212" max="9212" width="15.5546875" style="123" customWidth="1"/>
    <col min="9213" max="9456" width="11.44140625" style="123"/>
    <col min="9457" max="9457" width="12.33203125" style="123" customWidth="1"/>
    <col min="9458" max="9458" width="43.5546875" style="123" customWidth="1"/>
    <col min="9459" max="9460" width="16.6640625" style="123" customWidth="1"/>
    <col min="9461" max="9461" width="17.5546875" style="123" customWidth="1"/>
    <col min="9462" max="9462" width="15.6640625" style="123" customWidth="1"/>
    <col min="9463" max="9463" width="17.5546875" style="123" customWidth="1"/>
    <col min="9464" max="9464" width="25.5546875" style="123" customWidth="1"/>
    <col min="9465" max="9465" width="16.88671875" style="123" customWidth="1"/>
    <col min="9466" max="9466" width="14.109375" style="123" customWidth="1"/>
    <col min="9467" max="9467" width="16.33203125" style="123" customWidth="1"/>
    <col min="9468" max="9468" width="15.5546875" style="123" customWidth="1"/>
    <col min="9469" max="9712" width="11.44140625" style="123"/>
    <col min="9713" max="9713" width="12.33203125" style="123" customWidth="1"/>
    <col min="9714" max="9714" width="43.5546875" style="123" customWidth="1"/>
    <col min="9715" max="9716" width="16.6640625" style="123" customWidth="1"/>
    <col min="9717" max="9717" width="17.5546875" style="123" customWidth="1"/>
    <col min="9718" max="9718" width="15.6640625" style="123" customWidth="1"/>
    <col min="9719" max="9719" width="17.5546875" style="123" customWidth="1"/>
    <col min="9720" max="9720" width="25.5546875" style="123" customWidth="1"/>
    <col min="9721" max="9721" width="16.88671875" style="123" customWidth="1"/>
    <col min="9722" max="9722" width="14.109375" style="123" customWidth="1"/>
    <col min="9723" max="9723" width="16.33203125" style="123" customWidth="1"/>
    <col min="9724" max="9724" width="15.5546875" style="123" customWidth="1"/>
    <col min="9725" max="9968" width="11.44140625" style="123"/>
    <col min="9969" max="9969" width="12.33203125" style="123" customWidth="1"/>
    <col min="9970" max="9970" width="43.5546875" style="123" customWidth="1"/>
    <col min="9971" max="9972" width="16.6640625" style="123" customWidth="1"/>
    <col min="9973" max="9973" width="17.5546875" style="123" customWidth="1"/>
    <col min="9974" max="9974" width="15.6640625" style="123" customWidth="1"/>
    <col min="9975" max="9975" width="17.5546875" style="123" customWidth="1"/>
    <col min="9976" max="9976" width="25.5546875" style="123" customWidth="1"/>
    <col min="9977" max="9977" width="16.88671875" style="123" customWidth="1"/>
    <col min="9978" max="9978" width="14.109375" style="123" customWidth="1"/>
    <col min="9979" max="9979" width="16.33203125" style="123" customWidth="1"/>
    <col min="9980" max="9980" width="15.5546875" style="123" customWidth="1"/>
    <col min="9981" max="10224" width="11.44140625" style="123"/>
    <col min="10225" max="10225" width="12.33203125" style="123" customWidth="1"/>
    <col min="10226" max="10226" width="43.5546875" style="123" customWidth="1"/>
    <col min="10227" max="10228" width="16.6640625" style="123" customWidth="1"/>
    <col min="10229" max="10229" width="17.5546875" style="123" customWidth="1"/>
    <col min="10230" max="10230" width="15.6640625" style="123" customWidth="1"/>
    <col min="10231" max="10231" width="17.5546875" style="123" customWidth="1"/>
    <col min="10232" max="10232" width="25.5546875" style="123" customWidth="1"/>
    <col min="10233" max="10233" width="16.88671875" style="123" customWidth="1"/>
    <col min="10234" max="10234" width="14.109375" style="123" customWidth="1"/>
    <col min="10235" max="10235" width="16.33203125" style="123" customWidth="1"/>
    <col min="10236" max="10236" width="15.5546875" style="123" customWidth="1"/>
    <col min="10237" max="10480" width="11.44140625" style="123"/>
    <col min="10481" max="10481" width="12.33203125" style="123" customWidth="1"/>
    <col min="10482" max="10482" width="43.5546875" style="123" customWidth="1"/>
    <col min="10483" max="10484" width="16.6640625" style="123" customWidth="1"/>
    <col min="10485" max="10485" width="17.5546875" style="123" customWidth="1"/>
    <col min="10486" max="10486" width="15.6640625" style="123" customWidth="1"/>
    <col min="10487" max="10487" width="17.5546875" style="123" customWidth="1"/>
    <col min="10488" max="10488" width="25.5546875" style="123" customWidth="1"/>
    <col min="10489" max="10489" width="16.88671875" style="123" customWidth="1"/>
    <col min="10490" max="10490" width="14.109375" style="123" customWidth="1"/>
    <col min="10491" max="10491" width="16.33203125" style="123" customWidth="1"/>
    <col min="10492" max="10492" width="15.5546875" style="123" customWidth="1"/>
    <col min="10493" max="10736" width="11.44140625" style="123"/>
    <col min="10737" max="10737" width="12.33203125" style="123" customWidth="1"/>
    <col min="10738" max="10738" width="43.5546875" style="123" customWidth="1"/>
    <col min="10739" max="10740" width="16.6640625" style="123" customWidth="1"/>
    <col min="10741" max="10741" width="17.5546875" style="123" customWidth="1"/>
    <col min="10742" max="10742" width="15.6640625" style="123" customWidth="1"/>
    <col min="10743" max="10743" width="17.5546875" style="123" customWidth="1"/>
    <col min="10744" max="10744" width="25.5546875" style="123" customWidth="1"/>
    <col min="10745" max="10745" width="16.88671875" style="123" customWidth="1"/>
    <col min="10746" max="10746" width="14.109375" style="123" customWidth="1"/>
    <col min="10747" max="10747" width="16.33203125" style="123" customWidth="1"/>
    <col min="10748" max="10748" width="15.5546875" style="123" customWidth="1"/>
    <col min="10749" max="10992" width="11.44140625" style="123"/>
    <col min="10993" max="10993" width="12.33203125" style="123" customWidth="1"/>
    <col min="10994" max="10994" width="43.5546875" style="123" customWidth="1"/>
    <col min="10995" max="10996" width="16.6640625" style="123" customWidth="1"/>
    <col min="10997" max="10997" width="17.5546875" style="123" customWidth="1"/>
    <col min="10998" max="10998" width="15.6640625" style="123" customWidth="1"/>
    <col min="10999" max="10999" width="17.5546875" style="123" customWidth="1"/>
    <col min="11000" max="11000" width="25.5546875" style="123" customWidth="1"/>
    <col min="11001" max="11001" width="16.88671875" style="123" customWidth="1"/>
    <col min="11002" max="11002" width="14.109375" style="123" customWidth="1"/>
    <col min="11003" max="11003" width="16.33203125" style="123" customWidth="1"/>
    <col min="11004" max="11004" width="15.5546875" style="123" customWidth="1"/>
    <col min="11005" max="11248" width="11.44140625" style="123"/>
    <col min="11249" max="11249" width="12.33203125" style="123" customWidth="1"/>
    <col min="11250" max="11250" width="43.5546875" style="123" customWidth="1"/>
    <col min="11251" max="11252" width="16.6640625" style="123" customWidth="1"/>
    <col min="11253" max="11253" width="17.5546875" style="123" customWidth="1"/>
    <col min="11254" max="11254" width="15.6640625" style="123" customWidth="1"/>
    <col min="11255" max="11255" width="17.5546875" style="123" customWidth="1"/>
    <col min="11256" max="11256" width="25.5546875" style="123" customWidth="1"/>
    <col min="11257" max="11257" width="16.88671875" style="123" customWidth="1"/>
    <col min="11258" max="11258" width="14.109375" style="123" customWidth="1"/>
    <col min="11259" max="11259" width="16.33203125" style="123" customWidth="1"/>
    <col min="11260" max="11260" width="15.5546875" style="123" customWidth="1"/>
    <col min="11261" max="11504" width="11.44140625" style="123"/>
    <col min="11505" max="11505" width="12.33203125" style="123" customWidth="1"/>
    <col min="11506" max="11506" width="43.5546875" style="123" customWidth="1"/>
    <col min="11507" max="11508" width="16.6640625" style="123" customWidth="1"/>
    <col min="11509" max="11509" width="17.5546875" style="123" customWidth="1"/>
    <col min="11510" max="11510" width="15.6640625" style="123" customWidth="1"/>
    <col min="11511" max="11511" width="17.5546875" style="123" customWidth="1"/>
    <col min="11512" max="11512" width="25.5546875" style="123" customWidth="1"/>
    <col min="11513" max="11513" width="16.88671875" style="123" customWidth="1"/>
    <col min="11514" max="11514" width="14.109375" style="123" customWidth="1"/>
    <col min="11515" max="11515" width="16.33203125" style="123" customWidth="1"/>
    <col min="11516" max="11516" width="15.5546875" style="123" customWidth="1"/>
    <col min="11517" max="11760" width="11.44140625" style="123"/>
    <col min="11761" max="11761" width="12.33203125" style="123" customWidth="1"/>
    <col min="11762" max="11762" width="43.5546875" style="123" customWidth="1"/>
    <col min="11763" max="11764" width="16.6640625" style="123" customWidth="1"/>
    <col min="11765" max="11765" width="17.5546875" style="123" customWidth="1"/>
    <col min="11766" max="11766" width="15.6640625" style="123" customWidth="1"/>
    <col min="11767" max="11767" width="17.5546875" style="123" customWidth="1"/>
    <col min="11768" max="11768" width="25.5546875" style="123" customWidth="1"/>
    <col min="11769" max="11769" width="16.88671875" style="123" customWidth="1"/>
    <col min="11770" max="11770" width="14.109375" style="123" customWidth="1"/>
    <col min="11771" max="11771" width="16.33203125" style="123" customWidth="1"/>
    <col min="11772" max="11772" width="15.5546875" style="123" customWidth="1"/>
    <col min="11773" max="12016" width="11.44140625" style="123"/>
    <col min="12017" max="12017" width="12.33203125" style="123" customWidth="1"/>
    <col min="12018" max="12018" width="43.5546875" style="123" customWidth="1"/>
    <col min="12019" max="12020" width="16.6640625" style="123" customWidth="1"/>
    <col min="12021" max="12021" width="17.5546875" style="123" customWidth="1"/>
    <col min="12022" max="12022" width="15.6640625" style="123" customWidth="1"/>
    <col min="12023" max="12023" width="17.5546875" style="123" customWidth="1"/>
    <col min="12024" max="12024" width="25.5546875" style="123" customWidth="1"/>
    <col min="12025" max="12025" width="16.88671875" style="123" customWidth="1"/>
    <col min="12026" max="12026" width="14.109375" style="123" customWidth="1"/>
    <col min="12027" max="12027" width="16.33203125" style="123" customWidth="1"/>
    <col min="12028" max="12028" width="15.5546875" style="123" customWidth="1"/>
    <col min="12029" max="12272" width="11.44140625" style="123"/>
    <col min="12273" max="12273" width="12.33203125" style="123" customWidth="1"/>
    <col min="12274" max="12274" width="43.5546875" style="123" customWidth="1"/>
    <col min="12275" max="12276" width="16.6640625" style="123" customWidth="1"/>
    <col min="12277" max="12277" width="17.5546875" style="123" customWidth="1"/>
    <col min="12278" max="12278" width="15.6640625" style="123" customWidth="1"/>
    <col min="12279" max="12279" width="17.5546875" style="123" customWidth="1"/>
    <col min="12280" max="12280" width="25.5546875" style="123" customWidth="1"/>
    <col min="12281" max="12281" width="16.88671875" style="123" customWidth="1"/>
    <col min="12282" max="12282" width="14.109375" style="123" customWidth="1"/>
    <col min="12283" max="12283" width="16.33203125" style="123" customWidth="1"/>
    <col min="12284" max="12284" width="15.5546875" style="123" customWidth="1"/>
    <col min="12285" max="12528" width="11.44140625" style="123"/>
    <col min="12529" max="12529" width="12.33203125" style="123" customWidth="1"/>
    <col min="12530" max="12530" width="43.5546875" style="123" customWidth="1"/>
    <col min="12531" max="12532" width="16.6640625" style="123" customWidth="1"/>
    <col min="12533" max="12533" width="17.5546875" style="123" customWidth="1"/>
    <col min="12534" max="12534" width="15.6640625" style="123" customWidth="1"/>
    <col min="12535" max="12535" width="17.5546875" style="123" customWidth="1"/>
    <col min="12536" max="12536" width="25.5546875" style="123" customWidth="1"/>
    <col min="12537" max="12537" width="16.88671875" style="123" customWidth="1"/>
    <col min="12538" max="12538" width="14.109375" style="123" customWidth="1"/>
    <col min="12539" max="12539" width="16.33203125" style="123" customWidth="1"/>
    <col min="12540" max="12540" width="15.5546875" style="123" customWidth="1"/>
    <col min="12541" max="12784" width="11.44140625" style="123"/>
    <col min="12785" max="12785" width="12.33203125" style="123" customWidth="1"/>
    <col min="12786" max="12786" width="43.5546875" style="123" customWidth="1"/>
    <col min="12787" max="12788" width="16.6640625" style="123" customWidth="1"/>
    <col min="12789" max="12789" width="17.5546875" style="123" customWidth="1"/>
    <col min="12790" max="12790" width="15.6640625" style="123" customWidth="1"/>
    <col min="12791" max="12791" width="17.5546875" style="123" customWidth="1"/>
    <col min="12792" max="12792" width="25.5546875" style="123" customWidth="1"/>
    <col min="12793" max="12793" width="16.88671875" style="123" customWidth="1"/>
    <col min="12794" max="12794" width="14.109375" style="123" customWidth="1"/>
    <col min="12795" max="12795" width="16.33203125" style="123" customWidth="1"/>
    <col min="12796" max="12796" width="15.5546875" style="123" customWidth="1"/>
    <col min="12797" max="13040" width="11.44140625" style="123"/>
    <col min="13041" max="13041" width="12.33203125" style="123" customWidth="1"/>
    <col min="13042" max="13042" width="43.5546875" style="123" customWidth="1"/>
    <col min="13043" max="13044" width="16.6640625" style="123" customWidth="1"/>
    <col min="13045" max="13045" width="17.5546875" style="123" customWidth="1"/>
    <col min="13046" max="13046" width="15.6640625" style="123" customWidth="1"/>
    <col min="13047" max="13047" width="17.5546875" style="123" customWidth="1"/>
    <col min="13048" max="13048" width="25.5546875" style="123" customWidth="1"/>
    <col min="13049" max="13049" width="16.88671875" style="123" customWidth="1"/>
    <col min="13050" max="13050" width="14.109375" style="123" customWidth="1"/>
    <col min="13051" max="13051" width="16.33203125" style="123" customWidth="1"/>
    <col min="13052" max="13052" width="15.5546875" style="123" customWidth="1"/>
    <col min="13053" max="13296" width="11.44140625" style="123"/>
    <col min="13297" max="13297" width="12.33203125" style="123" customWidth="1"/>
    <col min="13298" max="13298" width="43.5546875" style="123" customWidth="1"/>
    <col min="13299" max="13300" width="16.6640625" style="123" customWidth="1"/>
    <col min="13301" max="13301" width="17.5546875" style="123" customWidth="1"/>
    <col min="13302" max="13302" width="15.6640625" style="123" customWidth="1"/>
    <col min="13303" max="13303" width="17.5546875" style="123" customWidth="1"/>
    <col min="13304" max="13304" width="25.5546875" style="123" customWidth="1"/>
    <col min="13305" max="13305" width="16.88671875" style="123" customWidth="1"/>
    <col min="13306" max="13306" width="14.109375" style="123" customWidth="1"/>
    <col min="13307" max="13307" width="16.33203125" style="123" customWidth="1"/>
    <col min="13308" max="13308" width="15.5546875" style="123" customWidth="1"/>
    <col min="13309" max="13552" width="11.44140625" style="123"/>
    <col min="13553" max="13553" width="12.33203125" style="123" customWidth="1"/>
    <col min="13554" max="13554" width="43.5546875" style="123" customWidth="1"/>
    <col min="13555" max="13556" width="16.6640625" style="123" customWidth="1"/>
    <col min="13557" max="13557" width="17.5546875" style="123" customWidth="1"/>
    <col min="13558" max="13558" width="15.6640625" style="123" customWidth="1"/>
    <col min="13559" max="13559" width="17.5546875" style="123" customWidth="1"/>
    <col min="13560" max="13560" width="25.5546875" style="123" customWidth="1"/>
    <col min="13561" max="13561" width="16.88671875" style="123" customWidth="1"/>
    <col min="13562" max="13562" width="14.109375" style="123" customWidth="1"/>
    <col min="13563" max="13563" width="16.33203125" style="123" customWidth="1"/>
    <col min="13564" max="13564" width="15.5546875" style="123" customWidth="1"/>
    <col min="13565" max="13808" width="11.44140625" style="123"/>
    <col min="13809" max="13809" width="12.33203125" style="123" customWidth="1"/>
    <col min="13810" max="13810" width="43.5546875" style="123" customWidth="1"/>
    <col min="13811" max="13812" width="16.6640625" style="123" customWidth="1"/>
    <col min="13813" max="13813" width="17.5546875" style="123" customWidth="1"/>
    <col min="13814" max="13814" width="15.6640625" style="123" customWidth="1"/>
    <col min="13815" max="13815" width="17.5546875" style="123" customWidth="1"/>
    <col min="13816" max="13816" width="25.5546875" style="123" customWidth="1"/>
    <col min="13817" max="13817" width="16.88671875" style="123" customWidth="1"/>
    <col min="13818" max="13818" width="14.109375" style="123" customWidth="1"/>
    <col min="13819" max="13819" width="16.33203125" style="123" customWidth="1"/>
    <col min="13820" max="13820" width="15.5546875" style="123" customWidth="1"/>
    <col min="13821" max="14064" width="11.44140625" style="123"/>
    <col min="14065" max="14065" width="12.33203125" style="123" customWidth="1"/>
    <col min="14066" max="14066" width="43.5546875" style="123" customWidth="1"/>
    <col min="14067" max="14068" width="16.6640625" style="123" customWidth="1"/>
    <col min="14069" max="14069" width="17.5546875" style="123" customWidth="1"/>
    <col min="14070" max="14070" width="15.6640625" style="123" customWidth="1"/>
    <col min="14071" max="14071" width="17.5546875" style="123" customWidth="1"/>
    <col min="14072" max="14072" width="25.5546875" style="123" customWidth="1"/>
    <col min="14073" max="14073" width="16.88671875" style="123" customWidth="1"/>
    <col min="14074" max="14074" width="14.109375" style="123" customWidth="1"/>
    <col min="14075" max="14075" width="16.33203125" style="123" customWidth="1"/>
    <col min="14076" max="14076" width="15.5546875" style="123" customWidth="1"/>
    <col min="14077" max="14320" width="11.44140625" style="123"/>
    <col min="14321" max="14321" width="12.33203125" style="123" customWidth="1"/>
    <col min="14322" max="14322" width="43.5546875" style="123" customWidth="1"/>
    <col min="14323" max="14324" width="16.6640625" style="123" customWidth="1"/>
    <col min="14325" max="14325" width="17.5546875" style="123" customWidth="1"/>
    <col min="14326" max="14326" width="15.6640625" style="123" customWidth="1"/>
    <col min="14327" max="14327" width="17.5546875" style="123" customWidth="1"/>
    <col min="14328" max="14328" width="25.5546875" style="123" customWidth="1"/>
    <col min="14329" max="14329" width="16.88671875" style="123" customWidth="1"/>
    <col min="14330" max="14330" width="14.109375" style="123" customWidth="1"/>
    <col min="14331" max="14331" width="16.33203125" style="123" customWidth="1"/>
    <col min="14332" max="14332" width="15.5546875" style="123" customWidth="1"/>
    <col min="14333" max="14576" width="11.44140625" style="123"/>
    <col min="14577" max="14577" width="12.33203125" style="123" customWidth="1"/>
    <col min="14578" max="14578" width="43.5546875" style="123" customWidth="1"/>
    <col min="14579" max="14580" width="16.6640625" style="123" customWidth="1"/>
    <col min="14581" max="14581" width="17.5546875" style="123" customWidth="1"/>
    <col min="14582" max="14582" width="15.6640625" style="123" customWidth="1"/>
    <col min="14583" max="14583" width="17.5546875" style="123" customWidth="1"/>
    <col min="14584" max="14584" width="25.5546875" style="123" customWidth="1"/>
    <col min="14585" max="14585" width="16.88671875" style="123" customWidth="1"/>
    <col min="14586" max="14586" width="14.109375" style="123" customWidth="1"/>
    <col min="14587" max="14587" width="16.33203125" style="123" customWidth="1"/>
    <col min="14588" max="14588" width="15.5546875" style="123" customWidth="1"/>
    <col min="14589" max="14832" width="11.44140625" style="123"/>
    <col min="14833" max="14833" width="12.33203125" style="123" customWidth="1"/>
    <col min="14834" max="14834" width="43.5546875" style="123" customWidth="1"/>
    <col min="14835" max="14836" width="16.6640625" style="123" customWidth="1"/>
    <col min="14837" max="14837" width="17.5546875" style="123" customWidth="1"/>
    <col min="14838" max="14838" width="15.6640625" style="123" customWidth="1"/>
    <col min="14839" max="14839" width="17.5546875" style="123" customWidth="1"/>
    <col min="14840" max="14840" width="25.5546875" style="123" customWidth="1"/>
    <col min="14841" max="14841" width="16.88671875" style="123" customWidth="1"/>
    <col min="14842" max="14842" width="14.109375" style="123" customWidth="1"/>
    <col min="14843" max="14843" width="16.33203125" style="123" customWidth="1"/>
    <col min="14844" max="14844" width="15.5546875" style="123" customWidth="1"/>
    <col min="14845" max="15088" width="11.44140625" style="123"/>
    <col min="15089" max="15089" width="12.33203125" style="123" customWidth="1"/>
    <col min="15090" max="15090" width="43.5546875" style="123" customWidth="1"/>
    <col min="15091" max="15092" width="16.6640625" style="123" customWidth="1"/>
    <col min="15093" max="15093" width="17.5546875" style="123" customWidth="1"/>
    <col min="15094" max="15094" width="15.6640625" style="123" customWidth="1"/>
    <col min="15095" max="15095" width="17.5546875" style="123" customWidth="1"/>
    <col min="15096" max="15096" width="25.5546875" style="123" customWidth="1"/>
    <col min="15097" max="15097" width="16.88671875" style="123" customWidth="1"/>
    <col min="15098" max="15098" width="14.109375" style="123" customWidth="1"/>
    <col min="15099" max="15099" width="16.33203125" style="123" customWidth="1"/>
    <col min="15100" max="15100" width="15.5546875" style="123" customWidth="1"/>
    <col min="15101" max="15344" width="11.44140625" style="123"/>
    <col min="15345" max="15345" width="12.33203125" style="123" customWidth="1"/>
    <col min="15346" max="15346" width="43.5546875" style="123" customWidth="1"/>
    <col min="15347" max="15348" width="16.6640625" style="123" customWidth="1"/>
    <col min="15349" max="15349" width="17.5546875" style="123" customWidth="1"/>
    <col min="15350" max="15350" width="15.6640625" style="123" customWidth="1"/>
    <col min="15351" max="15351" width="17.5546875" style="123" customWidth="1"/>
    <col min="15352" max="15352" width="25.5546875" style="123" customWidth="1"/>
    <col min="15353" max="15353" width="16.88671875" style="123" customWidth="1"/>
    <col min="15354" max="15354" width="14.109375" style="123" customWidth="1"/>
    <col min="15355" max="15355" width="16.33203125" style="123" customWidth="1"/>
    <col min="15356" max="15356" width="15.5546875" style="123" customWidth="1"/>
    <col min="15357" max="15600" width="11.44140625" style="123"/>
    <col min="15601" max="15601" width="12.33203125" style="123" customWidth="1"/>
    <col min="15602" max="15602" width="43.5546875" style="123" customWidth="1"/>
    <col min="15603" max="15604" width="16.6640625" style="123" customWidth="1"/>
    <col min="15605" max="15605" width="17.5546875" style="123" customWidth="1"/>
    <col min="15606" max="15606" width="15.6640625" style="123" customWidth="1"/>
    <col min="15607" max="15607" width="17.5546875" style="123" customWidth="1"/>
    <col min="15608" max="15608" width="25.5546875" style="123" customWidth="1"/>
    <col min="15609" max="15609" width="16.88671875" style="123" customWidth="1"/>
    <col min="15610" max="15610" width="14.109375" style="123" customWidth="1"/>
    <col min="15611" max="15611" width="16.33203125" style="123" customWidth="1"/>
    <col min="15612" max="15612" width="15.5546875" style="123" customWidth="1"/>
    <col min="15613" max="15856" width="11.44140625" style="123"/>
    <col min="15857" max="15857" width="12.33203125" style="123" customWidth="1"/>
    <col min="15858" max="15858" width="43.5546875" style="123" customWidth="1"/>
    <col min="15859" max="15860" width="16.6640625" style="123" customWidth="1"/>
    <col min="15861" max="15861" width="17.5546875" style="123" customWidth="1"/>
    <col min="15862" max="15862" width="15.6640625" style="123" customWidth="1"/>
    <col min="15863" max="15863" width="17.5546875" style="123" customWidth="1"/>
    <col min="15864" max="15864" width="25.5546875" style="123" customWidth="1"/>
    <col min="15865" max="15865" width="16.88671875" style="123" customWidth="1"/>
    <col min="15866" max="15866" width="14.109375" style="123" customWidth="1"/>
    <col min="15867" max="15867" width="16.33203125" style="123" customWidth="1"/>
    <col min="15868" max="15868" width="15.5546875" style="123" customWidth="1"/>
    <col min="15869" max="16112" width="11.44140625" style="123"/>
    <col min="16113" max="16113" width="12.33203125" style="123" customWidth="1"/>
    <col min="16114" max="16114" width="43.5546875" style="123" customWidth="1"/>
    <col min="16115" max="16116" width="16.6640625" style="123" customWidth="1"/>
    <col min="16117" max="16117" width="17.5546875" style="123" customWidth="1"/>
    <col min="16118" max="16118" width="15.6640625" style="123" customWidth="1"/>
    <col min="16119" max="16119" width="17.5546875" style="123" customWidth="1"/>
    <col min="16120" max="16120" width="25.5546875" style="123" customWidth="1"/>
    <col min="16121" max="16121" width="16.88671875" style="123" customWidth="1"/>
    <col min="16122" max="16122" width="14.109375" style="123" customWidth="1"/>
    <col min="16123" max="16123" width="16.33203125" style="123" customWidth="1"/>
    <col min="16124" max="16124" width="15.5546875" style="123" customWidth="1"/>
    <col min="16125" max="16384" width="11.44140625" style="123"/>
  </cols>
  <sheetData>
    <row r="2" spans="1:14" ht="18" thickBot="1" x14ac:dyDescent="0.3">
      <c r="C2" s="3" t="s">
        <v>0</v>
      </c>
      <c r="D2" s="809" t="s">
        <v>775</v>
      </c>
      <c r="E2" s="809"/>
      <c r="F2" s="127"/>
      <c r="G2" s="355"/>
      <c r="H2" s="356"/>
      <c r="I2" s="6"/>
      <c r="J2" s="6"/>
    </row>
    <row r="3" spans="1:14" ht="18" customHeight="1" thickBot="1" x14ac:dyDescent="0.3">
      <c r="C3" s="9" t="s">
        <v>2</v>
      </c>
      <c r="D3" s="810" t="s">
        <v>999</v>
      </c>
      <c r="E3" s="810"/>
      <c r="F3" s="128"/>
      <c r="G3" s="357"/>
      <c r="H3" s="358"/>
      <c r="I3" s="12"/>
      <c r="J3" s="12"/>
      <c r="K3" s="811" t="s">
        <v>4</v>
      </c>
      <c r="L3" s="812"/>
      <c r="M3" s="812"/>
      <c r="N3" s="813"/>
    </row>
    <row r="4" spans="1:14" ht="15" customHeight="1" thickBot="1" x14ac:dyDescent="0.3">
      <c r="C4" s="814" t="s">
        <v>5</v>
      </c>
      <c r="D4" s="815"/>
      <c r="E4" s="815"/>
      <c r="F4" s="815"/>
      <c r="G4" s="815"/>
      <c r="H4" s="815"/>
      <c r="I4" s="816"/>
      <c r="J4" s="13"/>
      <c r="K4" s="817" t="s">
        <v>6</v>
      </c>
      <c r="L4" s="818"/>
      <c r="M4" s="817" t="s">
        <v>7</v>
      </c>
      <c r="N4" s="818"/>
    </row>
    <row r="5" spans="1:14" ht="27" thickBot="1" x14ac:dyDescent="0.3">
      <c r="A5" s="14" t="s">
        <v>8</v>
      </c>
      <c r="B5" s="14" t="s">
        <v>9</v>
      </c>
      <c r="C5" s="359" t="s">
        <v>10</v>
      </c>
      <c r="D5" s="17" t="s">
        <v>11</v>
      </c>
      <c r="E5" s="17" t="s">
        <v>12</v>
      </c>
      <c r="F5" s="17" t="s">
        <v>13</v>
      </c>
      <c r="G5" s="360" t="s">
        <v>14</v>
      </c>
      <c r="H5" s="361" t="s">
        <v>15</v>
      </c>
      <c r="I5" s="20" t="s">
        <v>16</v>
      </c>
      <c r="J5" s="20"/>
      <c r="K5" s="16" t="s">
        <v>17</v>
      </c>
      <c r="L5" s="21" t="s">
        <v>18</v>
      </c>
      <c r="M5" s="22" t="s">
        <v>19</v>
      </c>
      <c r="N5" s="23" t="s">
        <v>18</v>
      </c>
    </row>
    <row r="6" spans="1:14" ht="13.8" x14ac:dyDescent="0.25">
      <c r="A6" s="24"/>
      <c r="B6" s="24"/>
      <c r="C6" s="878" t="s">
        <v>20</v>
      </c>
      <c r="D6" s="26" t="s">
        <v>21</v>
      </c>
      <c r="E6" s="129"/>
      <c r="F6" s="129"/>
      <c r="G6" s="362">
        <v>109635156</v>
      </c>
      <c r="H6" s="344">
        <f>+E6+F6+G6</f>
        <v>109635156</v>
      </c>
      <c r="I6" s="30"/>
      <c r="J6" s="30"/>
      <c r="K6" s="130"/>
      <c r="L6" s="131"/>
      <c r="M6" s="132"/>
      <c r="N6" s="46"/>
    </row>
    <row r="7" spans="1:14" ht="13.8" hidden="1" x14ac:dyDescent="0.25">
      <c r="A7" s="24"/>
      <c r="B7" s="24"/>
      <c r="C7" s="34" t="s">
        <v>22</v>
      </c>
      <c r="D7" s="35" t="s">
        <v>23</v>
      </c>
      <c r="E7" s="133"/>
      <c r="F7" s="133"/>
      <c r="G7" s="363">
        <v>0</v>
      </c>
      <c r="H7" s="349">
        <f t="shared" ref="H7:H70" si="0">+E7+F7+G7</f>
        <v>0</v>
      </c>
      <c r="I7" s="39"/>
      <c r="J7" s="39"/>
      <c r="K7" s="134"/>
      <c r="L7" s="135"/>
      <c r="M7" s="136"/>
      <c r="N7" s="46"/>
    </row>
    <row r="8" spans="1:14" ht="13.8" x14ac:dyDescent="0.25">
      <c r="A8" s="24"/>
      <c r="B8" s="24"/>
      <c r="C8" s="879" t="s">
        <v>24</v>
      </c>
      <c r="D8" s="35" t="s">
        <v>25</v>
      </c>
      <c r="E8" s="133"/>
      <c r="F8" s="133"/>
      <c r="G8" s="364">
        <v>2100000</v>
      </c>
      <c r="H8" s="349">
        <f t="shared" si="0"/>
        <v>2100000</v>
      </c>
      <c r="I8" s="39"/>
      <c r="J8" s="39"/>
      <c r="K8" s="134"/>
      <c r="L8" s="135"/>
      <c r="M8" s="136"/>
      <c r="N8" s="46"/>
    </row>
    <row r="9" spans="1:14" ht="13.8" x14ac:dyDescent="0.25">
      <c r="A9" s="24"/>
      <c r="B9" s="24"/>
      <c r="C9" s="879" t="s">
        <v>26</v>
      </c>
      <c r="D9" s="35" t="s">
        <v>27</v>
      </c>
      <c r="E9" s="133"/>
      <c r="F9" s="133"/>
      <c r="G9" s="363">
        <v>20000000</v>
      </c>
      <c r="H9" s="349">
        <f t="shared" si="0"/>
        <v>20000000</v>
      </c>
      <c r="I9" s="39"/>
      <c r="J9" s="39"/>
      <c r="K9" s="134"/>
      <c r="L9" s="135"/>
      <c r="M9" s="136"/>
      <c r="N9" s="46"/>
    </row>
    <row r="10" spans="1:14" ht="13.8" x14ac:dyDescent="0.25">
      <c r="A10" s="24"/>
      <c r="B10" s="24"/>
      <c r="C10" s="879" t="s">
        <v>28</v>
      </c>
      <c r="D10" s="35" t="s">
        <v>29</v>
      </c>
      <c r="E10" s="133"/>
      <c r="F10" s="133"/>
      <c r="G10" s="363">
        <v>16900950</v>
      </c>
      <c r="H10" s="349">
        <f t="shared" si="0"/>
        <v>16900950</v>
      </c>
      <c r="I10" s="39"/>
      <c r="J10" s="39"/>
      <c r="K10" s="134"/>
      <c r="L10" s="135"/>
      <c r="M10" s="136"/>
      <c r="N10" s="46"/>
    </row>
    <row r="11" spans="1:14" ht="13.8" x14ac:dyDescent="0.25">
      <c r="A11" s="24"/>
      <c r="B11" s="24"/>
      <c r="C11" s="879" t="s">
        <v>30</v>
      </c>
      <c r="D11" s="35" t="s">
        <v>31</v>
      </c>
      <c r="E11" s="133"/>
      <c r="F11" s="133"/>
      <c r="G11" s="364">
        <v>13256589</v>
      </c>
      <c r="H11" s="349">
        <f t="shared" si="0"/>
        <v>13256589</v>
      </c>
      <c r="I11" s="39"/>
      <c r="J11" s="39"/>
      <c r="K11" s="134"/>
      <c r="L11" s="135"/>
      <c r="M11" s="136"/>
      <c r="N11" s="46"/>
    </row>
    <row r="12" spans="1:14" ht="13.8" x14ac:dyDescent="0.25">
      <c r="A12" s="24"/>
      <c r="B12" s="24"/>
      <c r="C12" s="879" t="s">
        <v>32</v>
      </c>
      <c r="D12" s="35" t="s">
        <v>33</v>
      </c>
      <c r="E12" s="133"/>
      <c r="F12" s="133"/>
      <c r="G12" s="364">
        <v>9440786</v>
      </c>
      <c r="H12" s="349">
        <f t="shared" si="0"/>
        <v>9440786</v>
      </c>
      <c r="I12" s="39"/>
      <c r="J12" s="39"/>
      <c r="K12" s="134"/>
      <c r="L12" s="135"/>
      <c r="M12" s="136"/>
      <c r="N12" s="46"/>
    </row>
    <row r="13" spans="1:14" ht="13.8" x14ac:dyDescent="0.25">
      <c r="A13" s="24"/>
      <c r="B13" s="24"/>
      <c r="C13" s="879" t="s">
        <v>34</v>
      </c>
      <c r="D13" s="35" t="s">
        <v>35</v>
      </c>
      <c r="E13" s="133"/>
      <c r="F13" s="133"/>
      <c r="G13" s="363">
        <v>3900000</v>
      </c>
      <c r="H13" s="349">
        <f t="shared" si="0"/>
        <v>3900000</v>
      </c>
      <c r="I13" s="39"/>
      <c r="J13" s="39"/>
      <c r="K13" s="134"/>
      <c r="L13" s="135"/>
      <c r="M13" s="136"/>
      <c r="N13" s="46"/>
    </row>
    <row r="14" spans="1:14" ht="45.6" x14ac:dyDescent="0.25">
      <c r="A14" s="24"/>
      <c r="B14" s="24"/>
      <c r="C14" s="879" t="s">
        <v>36</v>
      </c>
      <c r="D14" s="40" t="s">
        <v>37</v>
      </c>
      <c r="E14" s="137"/>
      <c r="F14" s="137"/>
      <c r="G14" s="363">
        <v>14982863</v>
      </c>
      <c r="H14" s="349">
        <f t="shared" si="0"/>
        <v>14982863</v>
      </c>
      <c r="I14" s="365" t="s">
        <v>1000</v>
      </c>
      <c r="J14" s="39"/>
      <c r="K14" s="134"/>
      <c r="L14" s="135"/>
      <c r="M14" s="136"/>
      <c r="N14" s="46"/>
    </row>
    <row r="15" spans="1:14" ht="22.8" x14ac:dyDescent="0.25">
      <c r="A15" s="24"/>
      <c r="B15" s="24"/>
      <c r="C15" s="879" t="s">
        <v>39</v>
      </c>
      <c r="D15" s="43" t="s">
        <v>40</v>
      </c>
      <c r="E15" s="138"/>
      <c r="F15" s="138"/>
      <c r="G15" s="363">
        <v>809885</v>
      </c>
      <c r="H15" s="349">
        <f t="shared" si="0"/>
        <v>809885</v>
      </c>
      <c r="I15" s="365" t="s">
        <v>1001</v>
      </c>
      <c r="J15" s="39"/>
      <c r="K15" s="134"/>
      <c r="L15" s="135"/>
      <c r="M15" s="136"/>
      <c r="N15" s="46"/>
    </row>
    <row r="16" spans="1:14" ht="45.6" x14ac:dyDescent="0.25">
      <c r="A16" s="24"/>
      <c r="B16" s="24"/>
      <c r="C16" s="879" t="s">
        <v>42</v>
      </c>
      <c r="D16" s="40" t="s">
        <v>43</v>
      </c>
      <c r="E16" s="137"/>
      <c r="F16" s="137"/>
      <c r="G16" s="363">
        <v>8779148</v>
      </c>
      <c r="H16" s="349">
        <f t="shared" si="0"/>
        <v>8779148</v>
      </c>
      <c r="I16" s="365" t="s">
        <v>1002</v>
      </c>
      <c r="J16" s="39"/>
      <c r="K16" s="134"/>
      <c r="L16" s="135"/>
      <c r="M16" s="136"/>
      <c r="N16" s="46"/>
    </row>
    <row r="17" spans="1:14" ht="34.200000000000003" x14ac:dyDescent="0.25">
      <c r="A17" s="24"/>
      <c r="B17" s="24"/>
      <c r="C17" s="879" t="s">
        <v>45</v>
      </c>
      <c r="D17" s="40" t="s">
        <v>46</v>
      </c>
      <c r="E17" s="137"/>
      <c r="F17" s="137"/>
      <c r="G17" s="363">
        <v>4859307</v>
      </c>
      <c r="H17" s="349">
        <f t="shared" si="0"/>
        <v>4859307</v>
      </c>
      <c r="I17" s="365" t="s">
        <v>1003</v>
      </c>
      <c r="J17" s="39"/>
      <c r="K17" s="134"/>
      <c r="L17" s="135"/>
      <c r="M17" s="136"/>
      <c r="N17" s="46"/>
    </row>
    <row r="18" spans="1:14" ht="34.200000000000003" x14ac:dyDescent="0.25">
      <c r="A18" s="24"/>
      <c r="B18" s="24"/>
      <c r="C18" s="879" t="s">
        <v>48</v>
      </c>
      <c r="D18" s="40" t="s">
        <v>49</v>
      </c>
      <c r="E18" s="137"/>
      <c r="F18" s="137"/>
      <c r="G18" s="363">
        <v>2429654</v>
      </c>
      <c r="H18" s="349">
        <f t="shared" si="0"/>
        <v>2429654</v>
      </c>
      <c r="I18" s="365" t="s">
        <v>1004</v>
      </c>
      <c r="J18" s="39"/>
      <c r="K18" s="134"/>
      <c r="L18" s="135"/>
      <c r="M18" s="136"/>
      <c r="N18" s="46"/>
    </row>
    <row r="19" spans="1:14" ht="22.8" x14ac:dyDescent="0.25">
      <c r="A19" s="24"/>
      <c r="B19" s="24"/>
      <c r="C19" s="879" t="s">
        <v>51</v>
      </c>
      <c r="D19" s="40" t="s">
        <v>52</v>
      </c>
      <c r="E19" s="137"/>
      <c r="F19" s="137"/>
      <c r="G19" s="364">
        <v>3500000</v>
      </c>
      <c r="H19" s="349">
        <f t="shared" si="0"/>
        <v>3500000</v>
      </c>
      <c r="I19" s="365" t="s">
        <v>1005</v>
      </c>
      <c r="J19" s="39"/>
      <c r="K19" s="134"/>
      <c r="L19" s="135"/>
      <c r="M19" s="136"/>
      <c r="N19" s="46"/>
    </row>
    <row r="20" spans="1:14" ht="13.8" hidden="1" x14ac:dyDescent="0.25">
      <c r="A20" s="2">
        <v>1</v>
      </c>
      <c r="B20" s="45" t="s">
        <v>54</v>
      </c>
      <c r="C20" s="34" t="s">
        <v>55</v>
      </c>
      <c r="D20" s="46" t="s">
        <v>56</v>
      </c>
      <c r="E20" s="139"/>
      <c r="F20" s="139"/>
      <c r="G20" s="366"/>
      <c r="H20" s="349">
        <f t="shared" si="0"/>
        <v>0</v>
      </c>
      <c r="I20" s="49"/>
      <c r="J20" s="49"/>
      <c r="K20" s="31"/>
      <c r="L20" s="140"/>
      <c r="M20" s="141" t="s">
        <v>57</v>
      </c>
      <c r="N20" s="46"/>
    </row>
    <row r="21" spans="1:14" ht="13.8" hidden="1" x14ac:dyDescent="0.25">
      <c r="A21" s="2">
        <v>1</v>
      </c>
      <c r="B21" s="45" t="s">
        <v>54</v>
      </c>
      <c r="C21" s="34" t="s">
        <v>58</v>
      </c>
      <c r="D21" s="46" t="s">
        <v>59</v>
      </c>
      <c r="E21" s="142"/>
      <c r="F21" s="142"/>
      <c r="G21" s="366"/>
      <c r="H21" s="349">
        <f t="shared" si="0"/>
        <v>0</v>
      </c>
      <c r="I21" s="49"/>
      <c r="J21" s="49"/>
      <c r="K21" s="31"/>
      <c r="L21" s="140"/>
      <c r="M21" s="141" t="s">
        <v>57</v>
      </c>
      <c r="N21" s="46"/>
    </row>
    <row r="22" spans="1:14" ht="13.8" hidden="1" x14ac:dyDescent="0.25">
      <c r="A22" s="2">
        <v>1</v>
      </c>
      <c r="B22" s="45" t="s">
        <v>54</v>
      </c>
      <c r="C22" s="34" t="s">
        <v>60</v>
      </c>
      <c r="D22" s="46" t="s">
        <v>61</v>
      </c>
      <c r="E22" s="142"/>
      <c r="F22" s="142"/>
      <c r="G22" s="366"/>
      <c r="H22" s="349">
        <f t="shared" si="0"/>
        <v>0</v>
      </c>
      <c r="I22" s="49"/>
      <c r="J22" s="49"/>
      <c r="K22" s="31"/>
      <c r="L22" s="140"/>
      <c r="M22" s="141" t="s">
        <v>57</v>
      </c>
      <c r="N22" s="46"/>
    </row>
    <row r="23" spans="1:14" ht="13.8" hidden="1" x14ac:dyDescent="0.25">
      <c r="A23" s="2">
        <v>1</v>
      </c>
      <c r="B23" s="45" t="s">
        <v>54</v>
      </c>
      <c r="C23" s="34" t="s">
        <v>64</v>
      </c>
      <c r="D23" s="46" t="s">
        <v>65</v>
      </c>
      <c r="E23" s="142"/>
      <c r="F23" s="142"/>
      <c r="G23" s="366"/>
      <c r="H23" s="349">
        <f t="shared" si="0"/>
        <v>0</v>
      </c>
      <c r="I23" s="49"/>
      <c r="J23" s="49"/>
      <c r="K23" s="31"/>
      <c r="L23" s="140"/>
      <c r="M23" s="141" t="s">
        <v>57</v>
      </c>
      <c r="N23" s="46"/>
    </row>
    <row r="24" spans="1:14" ht="13.8" hidden="1" x14ac:dyDescent="0.25">
      <c r="A24" s="2">
        <v>1</v>
      </c>
      <c r="B24" s="45" t="s">
        <v>54</v>
      </c>
      <c r="C24" s="34" t="s">
        <v>66</v>
      </c>
      <c r="D24" s="46" t="s">
        <v>67</v>
      </c>
      <c r="E24" s="142"/>
      <c r="F24" s="142"/>
      <c r="G24" s="366"/>
      <c r="H24" s="349">
        <f t="shared" si="0"/>
        <v>0</v>
      </c>
      <c r="I24" s="49"/>
      <c r="J24" s="49"/>
      <c r="K24" s="31"/>
      <c r="L24" s="140"/>
      <c r="M24" s="141" t="s">
        <v>57</v>
      </c>
      <c r="N24" s="46"/>
    </row>
    <row r="25" spans="1:14" ht="13.8" x14ac:dyDescent="0.25">
      <c r="A25" s="2">
        <v>1</v>
      </c>
      <c r="B25" s="45" t="s">
        <v>68</v>
      </c>
      <c r="C25" s="879" t="s">
        <v>69</v>
      </c>
      <c r="D25" s="46" t="s">
        <v>70</v>
      </c>
      <c r="E25" s="142"/>
      <c r="F25" s="142"/>
      <c r="G25" s="367">
        <v>2376000</v>
      </c>
      <c r="H25" s="349">
        <f t="shared" si="0"/>
        <v>2376000</v>
      </c>
      <c r="I25" s="49"/>
      <c r="J25" s="49"/>
      <c r="K25" s="31"/>
      <c r="L25" s="140"/>
      <c r="M25" s="143"/>
      <c r="N25" s="46"/>
    </row>
    <row r="26" spans="1:14" ht="13.8" x14ac:dyDescent="0.25">
      <c r="A26" s="2">
        <v>1</v>
      </c>
      <c r="B26" s="45" t="s">
        <v>68</v>
      </c>
      <c r="C26" s="879" t="s">
        <v>71</v>
      </c>
      <c r="D26" s="46" t="s">
        <v>72</v>
      </c>
      <c r="E26" s="142"/>
      <c r="F26" s="142"/>
      <c r="G26" s="367">
        <v>21120000</v>
      </c>
      <c r="H26" s="349">
        <f t="shared" si="0"/>
        <v>21120000</v>
      </c>
      <c r="I26" s="49"/>
      <c r="J26" s="49"/>
      <c r="K26" s="31"/>
      <c r="L26" s="140"/>
      <c r="M26" s="143"/>
      <c r="N26" s="46"/>
    </row>
    <row r="27" spans="1:14" ht="13.8" hidden="1" x14ac:dyDescent="0.25">
      <c r="A27" s="2">
        <v>1</v>
      </c>
      <c r="B27" s="45" t="s">
        <v>68</v>
      </c>
      <c r="C27" s="34" t="s">
        <v>73</v>
      </c>
      <c r="D27" s="46" t="s">
        <v>74</v>
      </c>
      <c r="E27" s="142"/>
      <c r="F27" s="142"/>
      <c r="G27" s="366"/>
      <c r="H27" s="349">
        <f t="shared" si="0"/>
        <v>0</v>
      </c>
      <c r="I27" s="49"/>
      <c r="J27" s="49"/>
      <c r="K27" s="31"/>
      <c r="L27" s="140"/>
      <c r="M27" s="143"/>
      <c r="N27" s="46"/>
    </row>
    <row r="28" spans="1:14" ht="13.8" x14ac:dyDescent="0.25">
      <c r="A28" s="2">
        <v>1</v>
      </c>
      <c r="B28" s="45" t="s">
        <v>68</v>
      </c>
      <c r="C28" s="879" t="s">
        <v>75</v>
      </c>
      <c r="D28" s="46" t="s">
        <v>76</v>
      </c>
      <c r="E28" s="142"/>
      <c r="F28" s="142"/>
      <c r="G28" s="367">
        <v>2640000</v>
      </c>
      <c r="H28" s="349">
        <f t="shared" si="0"/>
        <v>2640000</v>
      </c>
      <c r="I28" s="49"/>
      <c r="J28" s="49"/>
      <c r="K28" s="31"/>
      <c r="L28" s="140"/>
      <c r="M28" s="143"/>
      <c r="N28" s="46"/>
    </row>
    <row r="29" spans="1:14" ht="13.8" x14ac:dyDescent="0.25">
      <c r="A29" s="2">
        <v>1</v>
      </c>
      <c r="B29" s="45" t="s">
        <v>68</v>
      </c>
      <c r="C29" s="879" t="s">
        <v>79</v>
      </c>
      <c r="D29" s="46" t="s">
        <v>80</v>
      </c>
      <c r="E29" s="142"/>
      <c r="F29" s="142"/>
      <c r="G29" s="367">
        <v>6864000</v>
      </c>
      <c r="H29" s="349">
        <f t="shared" si="0"/>
        <v>6864000</v>
      </c>
      <c r="I29" s="49"/>
      <c r="J29" s="49"/>
      <c r="K29" s="31"/>
      <c r="L29" s="140"/>
      <c r="M29" s="143"/>
      <c r="N29" s="46"/>
    </row>
    <row r="30" spans="1:14" ht="13.8" hidden="1" x14ac:dyDescent="0.25">
      <c r="A30" s="2">
        <v>1</v>
      </c>
      <c r="B30" s="45" t="s">
        <v>83</v>
      </c>
      <c r="C30" s="34" t="s">
        <v>84</v>
      </c>
      <c r="D30" s="50" t="s">
        <v>85</v>
      </c>
      <c r="E30" s="145"/>
      <c r="F30" s="145"/>
      <c r="G30" s="366"/>
      <c r="H30" s="349">
        <f t="shared" si="0"/>
        <v>0</v>
      </c>
      <c r="I30" s="52"/>
      <c r="J30" s="52"/>
      <c r="K30" s="31"/>
      <c r="L30" s="140"/>
      <c r="M30" s="141"/>
      <c r="N30" s="46"/>
    </row>
    <row r="31" spans="1:14" ht="13.8" hidden="1" x14ac:dyDescent="0.25">
      <c r="A31" s="2">
        <v>1</v>
      </c>
      <c r="B31" s="45" t="s">
        <v>83</v>
      </c>
      <c r="C31" s="34" t="s">
        <v>90</v>
      </c>
      <c r="D31" s="50" t="s">
        <v>91</v>
      </c>
      <c r="E31" s="145"/>
      <c r="F31" s="145"/>
      <c r="G31" s="366"/>
      <c r="H31" s="349">
        <f t="shared" si="0"/>
        <v>0</v>
      </c>
      <c r="I31" s="52"/>
      <c r="J31" s="52"/>
      <c r="K31" s="31"/>
      <c r="L31" s="140"/>
      <c r="M31" s="143"/>
      <c r="N31" s="46"/>
    </row>
    <row r="32" spans="1:14" ht="13.8" x14ac:dyDescent="0.25">
      <c r="A32" s="2">
        <v>1</v>
      </c>
      <c r="B32" s="45" t="s">
        <v>83</v>
      </c>
      <c r="C32" s="879" t="s">
        <v>93</v>
      </c>
      <c r="D32" s="50" t="s">
        <v>94</v>
      </c>
      <c r="E32" s="145"/>
      <c r="F32" s="145"/>
      <c r="G32" s="367">
        <v>1000000</v>
      </c>
      <c r="H32" s="349">
        <f t="shared" si="0"/>
        <v>1000000</v>
      </c>
      <c r="I32" s="52"/>
      <c r="J32" s="52"/>
      <c r="K32" s="31" t="s">
        <v>86</v>
      </c>
      <c r="L32" s="140" t="s">
        <v>1006</v>
      </c>
      <c r="M32" s="143"/>
      <c r="N32" s="46"/>
    </row>
    <row r="33" spans="1:14" ht="13.8" hidden="1" x14ac:dyDescent="0.25">
      <c r="A33" s="2">
        <v>1</v>
      </c>
      <c r="B33" s="45" t="s">
        <v>83</v>
      </c>
      <c r="C33" s="34" t="s">
        <v>96</v>
      </c>
      <c r="D33" s="50" t="s">
        <v>97</v>
      </c>
      <c r="E33" s="145"/>
      <c r="F33" s="145"/>
      <c r="G33" s="366"/>
      <c r="H33" s="349">
        <f t="shared" si="0"/>
        <v>0</v>
      </c>
      <c r="I33" s="53"/>
      <c r="J33" s="53"/>
      <c r="K33" s="31"/>
      <c r="L33" s="140"/>
      <c r="M33" s="143"/>
      <c r="N33" s="46"/>
    </row>
    <row r="34" spans="1:14" ht="13.8" hidden="1" x14ac:dyDescent="0.25">
      <c r="A34" s="2">
        <v>1</v>
      </c>
      <c r="B34" s="45" t="s">
        <v>83</v>
      </c>
      <c r="C34" s="34" t="s">
        <v>98</v>
      </c>
      <c r="D34" s="50" t="s">
        <v>99</v>
      </c>
      <c r="E34" s="145"/>
      <c r="F34" s="145"/>
      <c r="G34" s="366"/>
      <c r="H34" s="349">
        <f t="shared" si="0"/>
        <v>0</v>
      </c>
      <c r="I34" s="53"/>
      <c r="J34" s="53"/>
      <c r="K34" s="31"/>
      <c r="L34" s="140"/>
      <c r="M34" s="143"/>
      <c r="N34" s="46"/>
    </row>
    <row r="35" spans="1:14" ht="26.4" x14ac:dyDescent="0.25">
      <c r="A35" s="2">
        <v>1</v>
      </c>
      <c r="B35" s="45" t="s">
        <v>83</v>
      </c>
      <c r="C35" s="879" t="s">
        <v>100</v>
      </c>
      <c r="D35" s="54" t="s">
        <v>101</v>
      </c>
      <c r="E35" s="145"/>
      <c r="F35" s="145"/>
      <c r="G35" s="367">
        <v>100000</v>
      </c>
      <c r="H35" s="349">
        <f t="shared" si="0"/>
        <v>100000</v>
      </c>
      <c r="I35" s="53"/>
      <c r="J35" s="53"/>
      <c r="K35" s="31" t="s">
        <v>129</v>
      </c>
      <c r="L35" s="140" t="s">
        <v>1007</v>
      </c>
      <c r="M35" s="143"/>
      <c r="N35" s="46"/>
    </row>
    <row r="36" spans="1:14" ht="13.8" x14ac:dyDescent="0.25">
      <c r="A36" s="2">
        <v>1</v>
      </c>
      <c r="B36" s="45" t="s">
        <v>83</v>
      </c>
      <c r="C36" s="879" t="s">
        <v>104</v>
      </c>
      <c r="D36" s="54" t="s">
        <v>105</v>
      </c>
      <c r="E36" s="145"/>
      <c r="F36" s="145"/>
      <c r="G36" s="367">
        <f>30000+1786000</f>
        <v>1816000</v>
      </c>
      <c r="H36" s="349">
        <f t="shared" si="0"/>
        <v>1816000</v>
      </c>
      <c r="I36" s="52"/>
      <c r="J36" s="52"/>
      <c r="K36" s="31"/>
      <c r="L36" s="140"/>
      <c r="M36" s="368" t="s">
        <v>1008</v>
      </c>
      <c r="N36" s="46" t="s">
        <v>1009</v>
      </c>
    </row>
    <row r="37" spans="1:14" ht="13.8" hidden="1" x14ac:dyDescent="0.25">
      <c r="A37" s="2">
        <v>1</v>
      </c>
      <c r="B37" s="45" t="s">
        <v>109</v>
      </c>
      <c r="C37" s="34" t="s">
        <v>110</v>
      </c>
      <c r="D37" s="50" t="s">
        <v>111</v>
      </c>
      <c r="E37" s="145"/>
      <c r="F37" s="145"/>
      <c r="G37" s="369"/>
      <c r="H37" s="349">
        <f t="shared" si="0"/>
        <v>0</v>
      </c>
      <c r="I37" s="53"/>
      <c r="J37" s="53"/>
      <c r="K37" s="31"/>
      <c r="L37" s="140"/>
      <c r="M37" s="143"/>
      <c r="N37" s="46"/>
    </row>
    <row r="38" spans="1:14" ht="13.8" hidden="1" x14ac:dyDescent="0.25">
      <c r="A38" s="2">
        <v>1</v>
      </c>
      <c r="B38" s="45" t="s">
        <v>109</v>
      </c>
      <c r="C38" s="34" t="s">
        <v>112</v>
      </c>
      <c r="D38" s="50" t="s">
        <v>113</v>
      </c>
      <c r="E38" s="145"/>
      <c r="F38" s="145"/>
      <c r="G38" s="369"/>
      <c r="H38" s="349">
        <f t="shared" si="0"/>
        <v>0</v>
      </c>
      <c r="I38" s="53"/>
      <c r="J38" s="53"/>
      <c r="K38" s="31"/>
      <c r="L38" s="140"/>
      <c r="M38" s="143"/>
      <c r="N38" s="46"/>
    </row>
    <row r="39" spans="1:14" ht="13.8" hidden="1" x14ac:dyDescent="0.25">
      <c r="A39" s="2">
        <v>1</v>
      </c>
      <c r="B39" s="45" t="s">
        <v>109</v>
      </c>
      <c r="C39" s="34" t="s">
        <v>114</v>
      </c>
      <c r="D39" s="50" t="s">
        <v>115</v>
      </c>
      <c r="E39" s="145"/>
      <c r="F39" s="145"/>
      <c r="G39" s="366"/>
      <c r="H39" s="349">
        <f t="shared" si="0"/>
        <v>0</v>
      </c>
      <c r="I39" s="53"/>
      <c r="J39" s="53"/>
      <c r="K39" s="31"/>
      <c r="L39" s="140"/>
      <c r="M39" s="141"/>
      <c r="N39" s="46"/>
    </row>
    <row r="40" spans="1:14" ht="13.8" hidden="1" x14ac:dyDescent="0.25">
      <c r="A40" s="2">
        <v>1</v>
      </c>
      <c r="B40" s="45" t="s">
        <v>109</v>
      </c>
      <c r="C40" s="34" t="s">
        <v>116</v>
      </c>
      <c r="D40" s="50" t="s">
        <v>117</v>
      </c>
      <c r="E40" s="145"/>
      <c r="F40" s="145"/>
      <c r="G40" s="366"/>
      <c r="H40" s="349">
        <f t="shared" si="0"/>
        <v>0</v>
      </c>
      <c r="I40" s="53"/>
      <c r="J40" s="53"/>
      <c r="K40" s="147"/>
      <c r="L40" s="148"/>
      <c r="M40" s="141"/>
      <c r="N40" s="46"/>
    </row>
    <row r="41" spans="1:14" ht="13.8" hidden="1" x14ac:dyDescent="0.25">
      <c r="A41" s="2">
        <v>1</v>
      </c>
      <c r="B41" s="45" t="s">
        <v>109</v>
      </c>
      <c r="C41" s="34" t="s">
        <v>120</v>
      </c>
      <c r="D41" s="50" t="s">
        <v>121</v>
      </c>
      <c r="E41" s="145"/>
      <c r="F41" s="145"/>
      <c r="G41" s="366"/>
      <c r="H41" s="349">
        <f t="shared" si="0"/>
        <v>0</v>
      </c>
      <c r="I41" s="52"/>
      <c r="J41" s="52"/>
      <c r="K41" s="31"/>
      <c r="L41" s="140"/>
      <c r="M41" s="143"/>
      <c r="N41" s="46"/>
    </row>
    <row r="42" spans="1:14" ht="51" customHeight="1" x14ac:dyDescent="0.25">
      <c r="A42" s="2">
        <v>1</v>
      </c>
      <c r="B42" s="45" t="s">
        <v>109</v>
      </c>
      <c r="C42" s="879" t="s">
        <v>126</v>
      </c>
      <c r="D42" s="50" t="s">
        <v>127</v>
      </c>
      <c r="E42" s="145"/>
      <c r="F42" s="145"/>
      <c r="G42" s="367">
        <f>137491224+81485543</f>
        <v>218976767</v>
      </c>
      <c r="H42" s="349">
        <f t="shared" si="0"/>
        <v>218976767</v>
      </c>
      <c r="I42" s="144" t="s">
        <v>1010</v>
      </c>
      <c r="J42" s="144"/>
      <c r="K42" s="149"/>
      <c r="L42" s="150"/>
      <c r="M42" s="158" t="s">
        <v>1011</v>
      </c>
      <c r="N42" s="46" t="s">
        <v>1012</v>
      </c>
    </row>
    <row r="43" spans="1:14" ht="52.8" x14ac:dyDescent="0.25">
      <c r="A43" s="2">
        <v>1</v>
      </c>
      <c r="B43" s="45" t="s">
        <v>109</v>
      </c>
      <c r="C43" s="879" t="s">
        <v>133</v>
      </c>
      <c r="D43" s="50" t="s">
        <v>134</v>
      </c>
      <c r="E43" s="145"/>
      <c r="F43" s="145"/>
      <c r="G43" s="367">
        <v>20720000</v>
      </c>
      <c r="H43" s="349">
        <f t="shared" si="0"/>
        <v>20720000</v>
      </c>
      <c r="I43" s="52" t="s">
        <v>1013</v>
      </c>
      <c r="J43" s="52"/>
      <c r="K43" s="31"/>
      <c r="L43" s="140"/>
      <c r="M43" s="141" t="s">
        <v>1014</v>
      </c>
      <c r="N43" s="46" t="s">
        <v>1015</v>
      </c>
    </row>
    <row r="44" spans="1:14" ht="13.8" hidden="1" x14ac:dyDescent="0.25">
      <c r="A44" s="2">
        <v>1</v>
      </c>
      <c r="B44" s="45" t="s">
        <v>139</v>
      </c>
      <c r="C44" s="60" t="s">
        <v>140</v>
      </c>
      <c r="D44" s="54" t="s">
        <v>141</v>
      </c>
      <c r="E44" s="152"/>
      <c r="F44" s="152"/>
      <c r="G44" s="363"/>
      <c r="H44" s="349">
        <f t="shared" si="0"/>
        <v>0</v>
      </c>
      <c r="I44" s="62"/>
      <c r="J44" s="62"/>
      <c r="K44" s="31"/>
      <c r="L44" s="140"/>
      <c r="M44" s="141"/>
      <c r="N44" s="46"/>
    </row>
    <row r="45" spans="1:14" ht="13.8" x14ac:dyDescent="0.25">
      <c r="A45" s="2">
        <v>1</v>
      </c>
      <c r="B45" s="45" t="s">
        <v>139</v>
      </c>
      <c r="C45" s="880" t="s">
        <v>142</v>
      </c>
      <c r="D45" s="54" t="s">
        <v>143</v>
      </c>
      <c r="E45" s="152"/>
      <c r="F45" s="152"/>
      <c r="G45" s="364">
        <v>300000</v>
      </c>
      <c r="H45" s="349">
        <f t="shared" si="0"/>
        <v>300000</v>
      </c>
      <c r="I45" s="49"/>
      <c r="J45" s="49"/>
      <c r="K45" s="31"/>
      <c r="L45" s="140"/>
      <c r="M45" s="141"/>
      <c r="N45" s="46"/>
    </row>
    <row r="46" spans="1:14" ht="13.8" hidden="1" x14ac:dyDescent="0.25">
      <c r="A46" s="2">
        <v>1</v>
      </c>
      <c r="B46" s="45" t="s">
        <v>139</v>
      </c>
      <c r="C46" s="60" t="s">
        <v>144</v>
      </c>
      <c r="D46" s="54" t="s">
        <v>145</v>
      </c>
      <c r="E46" s="152"/>
      <c r="F46" s="152"/>
      <c r="G46" s="363"/>
      <c r="H46" s="349">
        <f t="shared" si="0"/>
        <v>0</v>
      </c>
      <c r="I46" s="62"/>
      <c r="J46" s="62"/>
      <c r="K46" s="31"/>
      <c r="L46" s="140"/>
      <c r="M46" s="143"/>
      <c r="N46" s="46"/>
    </row>
    <row r="47" spans="1:14" ht="13.8" hidden="1" x14ac:dyDescent="0.25">
      <c r="A47" s="2">
        <v>1</v>
      </c>
      <c r="B47" s="45" t="s">
        <v>139</v>
      </c>
      <c r="C47" s="60" t="s">
        <v>146</v>
      </c>
      <c r="D47" s="54" t="s">
        <v>147</v>
      </c>
      <c r="E47" s="152"/>
      <c r="F47" s="152"/>
      <c r="G47" s="363"/>
      <c r="H47" s="349">
        <f t="shared" si="0"/>
        <v>0</v>
      </c>
      <c r="I47" s="62"/>
      <c r="J47" s="62"/>
      <c r="K47" s="31"/>
      <c r="L47" s="140"/>
      <c r="M47" s="141"/>
      <c r="N47" s="46"/>
    </row>
    <row r="48" spans="1:14" ht="13.8" x14ac:dyDescent="0.25">
      <c r="A48" s="2">
        <v>1</v>
      </c>
      <c r="B48" s="45" t="s">
        <v>148</v>
      </c>
      <c r="C48" s="880" t="s">
        <v>149</v>
      </c>
      <c r="D48" s="54" t="s">
        <v>150</v>
      </c>
      <c r="E48" s="152"/>
      <c r="F48" s="152"/>
      <c r="G48" s="364">
        <v>7100000</v>
      </c>
      <c r="H48" s="349">
        <f t="shared" si="0"/>
        <v>7100000</v>
      </c>
      <c r="I48" s="52"/>
      <c r="J48" s="52"/>
      <c r="K48" s="31"/>
      <c r="L48" s="140"/>
      <c r="M48" s="141"/>
      <c r="N48" s="46"/>
    </row>
    <row r="49" spans="1:14" ht="13.8" hidden="1" x14ac:dyDescent="0.25">
      <c r="A49" s="2">
        <v>1</v>
      </c>
      <c r="B49" s="45" t="s">
        <v>148</v>
      </c>
      <c r="C49" s="34" t="s">
        <v>153</v>
      </c>
      <c r="D49" s="50" t="s">
        <v>154</v>
      </c>
      <c r="E49" s="145"/>
      <c r="F49" s="145"/>
      <c r="G49" s="369"/>
      <c r="H49" s="349">
        <f t="shared" si="0"/>
        <v>0</v>
      </c>
      <c r="I49" s="53"/>
      <c r="J49" s="53"/>
      <c r="K49" s="31"/>
      <c r="L49" s="140"/>
      <c r="M49" s="143"/>
      <c r="N49" s="46"/>
    </row>
    <row r="50" spans="1:14" ht="13.8" hidden="1" x14ac:dyDescent="0.25">
      <c r="A50" s="2">
        <v>1</v>
      </c>
      <c r="B50" s="45" t="s">
        <v>148</v>
      </c>
      <c r="C50" s="34" t="s">
        <v>155</v>
      </c>
      <c r="D50" s="50" t="s">
        <v>156</v>
      </c>
      <c r="E50" s="145"/>
      <c r="F50" s="145"/>
      <c r="G50" s="369"/>
      <c r="H50" s="349">
        <f t="shared" si="0"/>
        <v>0</v>
      </c>
      <c r="I50" s="53"/>
      <c r="J50" s="53"/>
      <c r="K50" s="31"/>
      <c r="L50" s="140"/>
      <c r="M50" s="143"/>
      <c r="N50" s="46"/>
    </row>
    <row r="51" spans="1:14" ht="13.8" hidden="1" x14ac:dyDescent="0.25">
      <c r="A51" s="2">
        <v>1</v>
      </c>
      <c r="B51" s="45" t="s">
        <v>157</v>
      </c>
      <c r="C51" s="34" t="s">
        <v>158</v>
      </c>
      <c r="D51" s="50" t="s">
        <v>159</v>
      </c>
      <c r="E51" s="145"/>
      <c r="F51" s="145"/>
      <c r="G51" s="366"/>
      <c r="H51" s="349">
        <f t="shared" si="0"/>
        <v>0</v>
      </c>
      <c r="I51" s="53"/>
      <c r="J51" s="53"/>
      <c r="K51" s="31"/>
      <c r="L51" s="140"/>
      <c r="M51" s="141"/>
      <c r="N51" s="46"/>
    </row>
    <row r="52" spans="1:14" ht="13.8" hidden="1" x14ac:dyDescent="0.25">
      <c r="A52" s="2">
        <v>1</v>
      </c>
      <c r="B52" s="45" t="s">
        <v>157</v>
      </c>
      <c r="C52" s="34" t="s">
        <v>164</v>
      </c>
      <c r="D52" s="50" t="s">
        <v>165</v>
      </c>
      <c r="E52" s="145"/>
      <c r="F52" s="145"/>
      <c r="G52" s="366"/>
      <c r="H52" s="349">
        <f t="shared" si="0"/>
        <v>0</v>
      </c>
      <c r="I52" s="52"/>
      <c r="J52" s="52"/>
      <c r="K52" s="31"/>
      <c r="L52" s="140"/>
      <c r="M52" s="143"/>
      <c r="N52" s="46"/>
    </row>
    <row r="53" spans="1:14" ht="26.4" x14ac:dyDescent="0.25">
      <c r="A53" s="2">
        <v>1</v>
      </c>
      <c r="B53" s="45" t="s">
        <v>166</v>
      </c>
      <c r="C53" s="879" t="s">
        <v>167</v>
      </c>
      <c r="D53" s="54" t="s">
        <v>168</v>
      </c>
      <c r="E53" s="145"/>
      <c r="F53" s="145"/>
      <c r="G53" s="366">
        <v>3107850</v>
      </c>
      <c r="H53" s="349">
        <f t="shared" si="0"/>
        <v>3107850</v>
      </c>
      <c r="I53" s="52"/>
      <c r="J53" s="52"/>
      <c r="K53" s="31"/>
      <c r="L53" s="140"/>
      <c r="M53" s="143" t="s">
        <v>1016</v>
      </c>
      <c r="N53" s="46" t="s">
        <v>1017</v>
      </c>
    </row>
    <row r="54" spans="1:14" ht="13.8" hidden="1" x14ac:dyDescent="0.25">
      <c r="A54" s="2">
        <v>1</v>
      </c>
      <c r="B54" s="45" t="s">
        <v>54</v>
      </c>
      <c r="C54" s="34" t="s">
        <v>172</v>
      </c>
      <c r="D54" s="54" t="s">
        <v>173</v>
      </c>
      <c r="E54" s="145"/>
      <c r="F54" s="145"/>
      <c r="G54" s="366"/>
      <c r="H54" s="349">
        <f t="shared" si="0"/>
        <v>0</v>
      </c>
      <c r="I54" s="53"/>
      <c r="J54" s="53"/>
      <c r="K54" s="31"/>
      <c r="L54" s="140"/>
      <c r="M54" s="143"/>
      <c r="N54" s="46"/>
    </row>
    <row r="55" spans="1:14" ht="13.8" hidden="1" x14ac:dyDescent="0.25">
      <c r="A55" s="2">
        <v>1</v>
      </c>
      <c r="B55" s="45" t="s">
        <v>54</v>
      </c>
      <c r="C55" s="34" t="s">
        <v>174</v>
      </c>
      <c r="D55" s="54" t="s">
        <v>175</v>
      </c>
      <c r="E55" s="145"/>
      <c r="F55" s="145"/>
      <c r="G55" s="366"/>
      <c r="H55" s="349">
        <f t="shared" si="0"/>
        <v>0</v>
      </c>
      <c r="I55" s="53"/>
      <c r="J55" s="53"/>
      <c r="K55" s="31"/>
      <c r="L55" s="140"/>
      <c r="M55" s="143"/>
      <c r="N55" s="46"/>
    </row>
    <row r="56" spans="1:14" ht="26.4" x14ac:dyDescent="0.25">
      <c r="A56" s="2">
        <v>1</v>
      </c>
      <c r="B56" s="45" t="s">
        <v>166</v>
      </c>
      <c r="C56" s="879" t="s">
        <v>176</v>
      </c>
      <c r="D56" s="54" t="s">
        <v>177</v>
      </c>
      <c r="E56" s="145"/>
      <c r="F56" s="145"/>
      <c r="G56" s="366">
        <v>465000</v>
      </c>
      <c r="H56" s="349">
        <f t="shared" si="0"/>
        <v>465000</v>
      </c>
      <c r="I56" s="53"/>
      <c r="J56" s="53"/>
      <c r="K56" s="31"/>
      <c r="L56" s="140"/>
      <c r="M56" s="143" t="s">
        <v>1018</v>
      </c>
      <c r="N56" s="46" t="s">
        <v>1019</v>
      </c>
    </row>
    <row r="57" spans="1:14" ht="13.8" x14ac:dyDescent="0.25">
      <c r="A57" s="2">
        <v>1</v>
      </c>
      <c r="B57" s="45" t="s">
        <v>166</v>
      </c>
      <c r="C57" s="879" t="s">
        <v>180</v>
      </c>
      <c r="D57" s="54" t="s">
        <v>181</v>
      </c>
      <c r="E57" s="145"/>
      <c r="F57" s="145"/>
      <c r="G57" s="366">
        <v>600000</v>
      </c>
      <c r="H57" s="349">
        <f t="shared" si="0"/>
        <v>600000</v>
      </c>
      <c r="I57" s="53"/>
      <c r="J57" s="53"/>
      <c r="K57" s="31" t="s">
        <v>129</v>
      </c>
      <c r="L57" s="140" t="s">
        <v>1020</v>
      </c>
      <c r="M57" s="143"/>
      <c r="N57" s="46"/>
    </row>
    <row r="58" spans="1:14" ht="26.4" hidden="1" x14ac:dyDescent="0.25">
      <c r="A58" s="2">
        <v>1</v>
      </c>
      <c r="B58" s="45" t="s">
        <v>166</v>
      </c>
      <c r="C58" s="34" t="s">
        <v>184</v>
      </c>
      <c r="D58" s="54" t="s">
        <v>185</v>
      </c>
      <c r="E58" s="145"/>
      <c r="F58" s="145"/>
      <c r="G58" s="366"/>
      <c r="H58" s="349">
        <f t="shared" si="0"/>
        <v>0</v>
      </c>
      <c r="I58" s="52"/>
      <c r="J58" s="52"/>
      <c r="K58" s="31"/>
      <c r="L58" s="140"/>
      <c r="M58" s="143"/>
      <c r="N58" s="46"/>
    </row>
    <row r="59" spans="1:14" ht="26.4" x14ac:dyDescent="0.25">
      <c r="A59" s="2">
        <v>1</v>
      </c>
      <c r="B59" s="45" t="s">
        <v>166</v>
      </c>
      <c r="C59" s="879" t="s">
        <v>186</v>
      </c>
      <c r="D59" s="54" t="s">
        <v>187</v>
      </c>
      <c r="E59" s="145"/>
      <c r="F59" s="145"/>
      <c r="G59" s="366">
        <v>2644200</v>
      </c>
      <c r="H59" s="349">
        <f t="shared" si="0"/>
        <v>2644200</v>
      </c>
      <c r="I59" s="52"/>
      <c r="J59" s="52"/>
      <c r="K59" s="31" t="s">
        <v>129</v>
      </c>
      <c r="L59" s="140" t="s">
        <v>1021</v>
      </c>
      <c r="M59" s="143" t="s">
        <v>794</v>
      </c>
      <c r="N59" s="46" t="s">
        <v>1022</v>
      </c>
    </row>
    <row r="60" spans="1:14" ht="26.4" x14ac:dyDescent="0.25">
      <c r="A60" s="2">
        <v>1</v>
      </c>
      <c r="B60" s="45" t="s">
        <v>166</v>
      </c>
      <c r="C60" s="879" t="s">
        <v>190</v>
      </c>
      <c r="D60" s="54" t="s">
        <v>798</v>
      </c>
      <c r="E60" s="145"/>
      <c r="F60" s="145"/>
      <c r="G60" s="366">
        <v>4166000</v>
      </c>
      <c r="H60" s="349">
        <f t="shared" si="0"/>
        <v>4166000</v>
      </c>
      <c r="I60" s="52"/>
      <c r="J60" s="52"/>
      <c r="K60" s="31"/>
      <c r="L60" s="140"/>
      <c r="M60" s="143" t="s">
        <v>1023</v>
      </c>
      <c r="N60" s="46" t="s">
        <v>1024</v>
      </c>
    </row>
    <row r="61" spans="1:14" ht="13.8" x14ac:dyDescent="0.25">
      <c r="A61" s="2">
        <v>1</v>
      </c>
      <c r="B61" s="45" t="s">
        <v>166</v>
      </c>
      <c r="C61" s="879" t="s">
        <v>194</v>
      </c>
      <c r="D61" s="50" t="s">
        <v>195</v>
      </c>
      <c r="E61" s="145"/>
      <c r="F61" s="145"/>
      <c r="G61" s="366">
        <v>110345</v>
      </c>
      <c r="H61" s="349">
        <f t="shared" si="0"/>
        <v>110345</v>
      </c>
      <c r="I61" s="53"/>
      <c r="J61" s="53"/>
      <c r="K61" s="31" t="s">
        <v>129</v>
      </c>
      <c r="L61" s="140"/>
      <c r="M61" s="143" t="s">
        <v>1025</v>
      </c>
      <c r="N61" s="46" t="s">
        <v>1026</v>
      </c>
    </row>
    <row r="62" spans="1:14" ht="13.8" hidden="1" x14ac:dyDescent="0.25">
      <c r="A62" s="2">
        <v>1</v>
      </c>
      <c r="B62" s="45" t="s">
        <v>198</v>
      </c>
      <c r="C62" s="34" t="s">
        <v>199</v>
      </c>
      <c r="D62" s="50" t="s">
        <v>200</v>
      </c>
      <c r="E62" s="145"/>
      <c r="F62" s="145"/>
      <c r="G62" s="369"/>
      <c r="H62" s="349">
        <f t="shared" si="0"/>
        <v>0</v>
      </c>
      <c r="I62" s="53"/>
      <c r="J62" s="53"/>
      <c r="K62" s="31"/>
      <c r="L62" s="140"/>
      <c r="M62" s="143"/>
      <c r="N62" s="46"/>
    </row>
    <row r="63" spans="1:14" ht="13.8" hidden="1" x14ac:dyDescent="0.25">
      <c r="A63" s="2">
        <v>1</v>
      </c>
      <c r="B63" s="45" t="s">
        <v>198</v>
      </c>
      <c r="C63" s="34" t="s">
        <v>201</v>
      </c>
      <c r="D63" s="50" t="s">
        <v>202</v>
      </c>
      <c r="E63" s="145"/>
      <c r="F63" s="145"/>
      <c r="G63" s="366"/>
      <c r="H63" s="349">
        <f t="shared" si="0"/>
        <v>0</v>
      </c>
      <c r="I63" s="53"/>
      <c r="J63" s="53"/>
      <c r="K63" s="31"/>
      <c r="L63" s="140"/>
      <c r="M63" s="143"/>
      <c r="N63" s="46"/>
    </row>
    <row r="64" spans="1:14" ht="13.8" hidden="1" x14ac:dyDescent="0.25">
      <c r="A64" s="2">
        <v>1</v>
      </c>
      <c r="B64" s="45" t="s">
        <v>198</v>
      </c>
      <c r="C64" s="34" t="s">
        <v>203</v>
      </c>
      <c r="D64" s="50" t="s">
        <v>204</v>
      </c>
      <c r="E64" s="145"/>
      <c r="F64" s="145"/>
      <c r="G64" s="366"/>
      <c r="H64" s="349">
        <f t="shared" si="0"/>
        <v>0</v>
      </c>
      <c r="I64" s="53"/>
      <c r="J64" s="53"/>
      <c r="K64" s="31"/>
      <c r="L64" s="140"/>
      <c r="M64" s="143"/>
      <c r="N64" s="46"/>
    </row>
    <row r="65" spans="1:14" ht="13.8" x14ac:dyDescent="0.25">
      <c r="A65" s="2">
        <v>1</v>
      </c>
      <c r="B65" s="45" t="s">
        <v>198</v>
      </c>
      <c r="C65" s="879" t="s">
        <v>205</v>
      </c>
      <c r="D65" s="50" t="s">
        <v>206</v>
      </c>
      <c r="E65" s="145"/>
      <c r="F65" s="145"/>
      <c r="G65" s="366">
        <v>115000</v>
      </c>
      <c r="H65" s="349">
        <f t="shared" si="0"/>
        <v>115000</v>
      </c>
      <c r="I65" s="52"/>
      <c r="J65" s="52"/>
      <c r="K65" s="31"/>
      <c r="L65" s="140"/>
      <c r="M65" s="143"/>
      <c r="N65" s="46" t="s">
        <v>1027</v>
      </c>
    </row>
    <row r="66" spans="1:14" ht="13.8" hidden="1" x14ac:dyDescent="0.25">
      <c r="A66" s="2">
        <v>1</v>
      </c>
      <c r="B66" s="45" t="s">
        <v>207</v>
      </c>
      <c r="C66" s="34" t="s">
        <v>208</v>
      </c>
      <c r="D66" s="50" t="s">
        <v>209</v>
      </c>
      <c r="E66" s="145"/>
      <c r="F66" s="145"/>
      <c r="G66" s="369"/>
      <c r="H66" s="349">
        <f t="shared" si="0"/>
        <v>0</v>
      </c>
      <c r="I66" s="53"/>
      <c r="J66" s="53"/>
      <c r="K66" s="31"/>
      <c r="L66" s="140"/>
      <c r="M66" s="143"/>
      <c r="N66" s="46"/>
    </row>
    <row r="67" spans="1:14" ht="13.8" hidden="1" x14ac:dyDescent="0.25">
      <c r="A67" s="2">
        <v>1</v>
      </c>
      <c r="B67" s="45" t="s">
        <v>207</v>
      </c>
      <c r="C67" s="34" t="s">
        <v>210</v>
      </c>
      <c r="D67" s="50" t="s">
        <v>211</v>
      </c>
      <c r="E67" s="145"/>
      <c r="F67" s="145"/>
      <c r="G67" s="369"/>
      <c r="H67" s="349">
        <f t="shared" si="0"/>
        <v>0</v>
      </c>
      <c r="I67" s="53"/>
      <c r="J67" s="53"/>
      <c r="K67" s="31"/>
      <c r="L67" s="140"/>
      <c r="M67" s="143"/>
      <c r="N67" s="46"/>
    </row>
    <row r="68" spans="1:14" ht="13.8" hidden="1" x14ac:dyDescent="0.25">
      <c r="A68" s="2">
        <v>1</v>
      </c>
      <c r="B68" s="45" t="s">
        <v>207</v>
      </c>
      <c r="C68" s="34" t="s">
        <v>212</v>
      </c>
      <c r="D68" s="50" t="s">
        <v>213</v>
      </c>
      <c r="E68" s="145"/>
      <c r="F68" s="145"/>
      <c r="G68" s="369"/>
      <c r="H68" s="349">
        <f t="shared" si="0"/>
        <v>0</v>
      </c>
      <c r="I68" s="53"/>
      <c r="J68" s="53"/>
      <c r="K68" s="31"/>
      <c r="L68" s="140"/>
      <c r="M68" s="143"/>
      <c r="N68" s="46"/>
    </row>
    <row r="69" spans="1:14" ht="13.8" hidden="1" x14ac:dyDescent="0.25">
      <c r="A69" s="2">
        <v>1</v>
      </c>
      <c r="B69" s="45" t="s">
        <v>207</v>
      </c>
      <c r="C69" s="34" t="s">
        <v>214</v>
      </c>
      <c r="D69" s="50" t="s">
        <v>215</v>
      </c>
      <c r="E69" s="145"/>
      <c r="F69" s="145"/>
      <c r="G69" s="369"/>
      <c r="H69" s="349">
        <f t="shared" si="0"/>
        <v>0</v>
      </c>
      <c r="I69" s="53"/>
      <c r="J69" s="53"/>
      <c r="K69" s="31"/>
      <c r="L69" s="140"/>
      <c r="M69" s="143"/>
      <c r="N69" s="46"/>
    </row>
    <row r="70" spans="1:14" ht="13.8" hidden="1" x14ac:dyDescent="0.25">
      <c r="A70" s="2">
        <v>1</v>
      </c>
      <c r="B70" s="45" t="s">
        <v>207</v>
      </c>
      <c r="C70" s="34" t="s">
        <v>216</v>
      </c>
      <c r="D70" s="50" t="s">
        <v>217</v>
      </c>
      <c r="E70" s="145"/>
      <c r="F70" s="145"/>
      <c r="G70" s="366"/>
      <c r="H70" s="349">
        <f t="shared" si="0"/>
        <v>0</v>
      </c>
      <c r="I70" s="52"/>
      <c r="J70" s="52"/>
      <c r="K70" s="31"/>
      <c r="L70" s="140"/>
      <c r="M70" s="143"/>
      <c r="N70" s="46"/>
    </row>
    <row r="71" spans="1:14" ht="13.8" hidden="1" x14ac:dyDescent="0.25">
      <c r="A71" s="2"/>
      <c r="B71" s="45" t="s">
        <v>207</v>
      </c>
      <c r="C71" s="34" t="s">
        <v>218</v>
      </c>
      <c r="D71" s="50" t="s">
        <v>219</v>
      </c>
      <c r="E71" s="145"/>
      <c r="F71" s="145"/>
      <c r="G71" s="366"/>
      <c r="H71" s="349">
        <f t="shared" ref="H71:H134" si="1">+E71+F71+G71</f>
        <v>0</v>
      </c>
      <c r="I71" s="53"/>
      <c r="J71" s="53"/>
      <c r="K71" s="31"/>
      <c r="L71" s="140"/>
      <c r="M71" s="143"/>
      <c r="N71" s="46"/>
    </row>
    <row r="72" spans="1:14" ht="13.8" x14ac:dyDescent="0.25">
      <c r="A72" s="2">
        <v>2</v>
      </c>
      <c r="B72" s="2" t="s">
        <v>220</v>
      </c>
      <c r="C72" s="879" t="s">
        <v>221</v>
      </c>
      <c r="D72" s="50" t="s">
        <v>222</v>
      </c>
      <c r="E72" s="145"/>
      <c r="F72" s="145"/>
      <c r="G72" s="366">
        <v>500000</v>
      </c>
      <c r="H72" s="349">
        <f t="shared" si="1"/>
        <v>500000</v>
      </c>
      <c r="I72" s="52"/>
      <c r="J72" s="52"/>
      <c r="K72" s="31"/>
      <c r="L72" s="140"/>
      <c r="M72" s="143"/>
      <c r="N72" s="46"/>
    </row>
    <row r="73" spans="1:14" ht="13.8" hidden="1" x14ac:dyDescent="0.25">
      <c r="A73" s="2">
        <v>2</v>
      </c>
      <c r="B73" s="2" t="s">
        <v>220</v>
      </c>
      <c r="C73" s="34" t="s">
        <v>223</v>
      </c>
      <c r="D73" s="50" t="s">
        <v>224</v>
      </c>
      <c r="E73" s="145"/>
      <c r="F73" s="145"/>
      <c r="G73" s="366"/>
      <c r="H73" s="349">
        <f t="shared" si="1"/>
        <v>0</v>
      </c>
      <c r="I73" s="53"/>
      <c r="J73" s="53"/>
      <c r="K73" s="31"/>
      <c r="L73" s="140"/>
      <c r="M73" s="143"/>
      <c r="N73" s="46"/>
    </row>
    <row r="74" spans="1:14" ht="13.8" hidden="1" x14ac:dyDescent="0.25">
      <c r="A74" s="2">
        <v>2</v>
      </c>
      <c r="B74" s="2" t="s">
        <v>220</v>
      </c>
      <c r="C74" s="34" t="s">
        <v>225</v>
      </c>
      <c r="D74" s="50" t="s">
        <v>226</v>
      </c>
      <c r="E74" s="145"/>
      <c r="F74" s="145"/>
      <c r="G74" s="366"/>
      <c r="H74" s="349">
        <f t="shared" si="1"/>
        <v>0</v>
      </c>
      <c r="I74" s="53"/>
      <c r="J74" s="53"/>
      <c r="K74" s="31"/>
      <c r="L74" s="140"/>
      <c r="M74" s="143"/>
      <c r="N74" s="46"/>
    </row>
    <row r="75" spans="1:14" ht="13.8" x14ac:dyDescent="0.25">
      <c r="A75" s="2">
        <v>2</v>
      </c>
      <c r="B75" s="2" t="s">
        <v>220</v>
      </c>
      <c r="C75" s="879" t="s">
        <v>227</v>
      </c>
      <c r="D75" s="50" t="s">
        <v>228</v>
      </c>
      <c r="E75" s="145"/>
      <c r="F75" s="145"/>
      <c r="G75" s="366">
        <v>250000</v>
      </c>
      <c r="H75" s="349">
        <f t="shared" si="1"/>
        <v>250000</v>
      </c>
      <c r="I75" s="53"/>
      <c r="J75" s="53"/>
      <c r="K75" s="31"/>
      <c r="L75" s="140"/>
      <c r="M75" s="143"/>
      <c r="N75" s="46"/>
    </row>
    <row r="76" spans="1:14" ht="13.8" hidden="1" x14ac:dyDescent="0.25">
      <c r="A76" s="2">
        <v>2</v>
      </c>
      <c r="B76" s="2" t="s">
        <v>220</v>
      </c>
      <c r="C76" s="34" t="s">
        <v>229</v>
      </c>
      <c r="D76" s="50" t="s">
        <v>230</v>
      </c>
      <c r="E76" s="145"/>
      <c r="F76" s="145"/>
      <c r="G76" s="366"/>
      <c r="H76" s="349">
        <f t="shared" si="1"/>
        <v>0</v>
      </c>
      <c r="I76" s="52"/>
      <c r="J76" s="52"/>
      <c r="K76" s="31"/>
      <c r="L76" s="140"/>
      <c r="M76" s="143"/>
      <c r="N76" s="46"/>
    </row>
    <row r="77" spans="1:14" ht="13.8" hidden="1" x14ac:dyDescent="0.25">
      <c r="A77" s="2">
        <v>2</v>
      </c>
      <c r="B77" s="2" t="s">
        <v>231</v>
      </c>
      <c r="C77" s="34" t="s">
        <v>232</v>
      </c>
      <c r="D77" s="50" t="s">
        <v>233</v>
      </c>
      <c r="E77" s="145"/>
      <c r="F77" s="145"/>
      <c r="G77" s="369"/>
      <c r="H77" s="349">
        <f t="shared" si="1"/>
        <v>0</v>
      </c>
      <c r="I77" s="53"/>
      <c r="J77" s="53"/>
      <c r="K77" s="31"/>
      <c r="L77" s="140"/>
      <c r="M77" s="143"/>
      <c r="N77" s="46"/>
    </row>
    <row r="78" spans="1:14" ht="13.8" hidden="1" x14ac:dyDescent="0.25">
      <c r="A78" s="2">
        <v>2</v>
      </c>
      <c r="B78" s="2" t="s">
        <v>231</v>
      </c>
      <c r="C78" s="34" t="s">
        <v>234</v>
      </c>
      <c r="D78" s="50" t="s">
        <v>235</v>
      </c>
      <c r="E78" s="145"/>
      <c r="F78" s="145"/>
      <c r="G78" s="366"/>
      <c r="H78" s="349">
        <f t="shared" si="1"/>
        <v>0</v>
      </c>
      <c r="I78" s="53"/>
      <c r="J78" s="53"/>
      <c r="K78" s="31"/>
      <c r="L78" s="140"/>
      <c r="M78" s="143"/>
      <c r="N78" s="46"/>
    </row>
    <row r="79" spans="1:14" ht="13.8" hidden="1" x14ac:dyDescent="0.25">
      <c r="A79" s="2">
        <v>2</v>
      </c>
      <c r="B79" s="2" t="s">
        <v>231</v>
      </c>
      <c r="C79" s="34" t="s">
        <v>238</v>
      </c>
      <c r="D79" s="50" t="s">
        <v>239</v>
      </c>
      <c r="E79" s="145"/>
      <c r="F79" s="145"/>
      <c r="G79" s="366"/>
      <c r="H79" s="349">
        <f t="shared" si="1"/>
        <v>0</v>
      </c>
      <c r="I79" s="53"/>
      <c r="J79" s="53"/>
      <c r="K79" s="31"/>
      <c r="L79" s="140"/>
      <c r="M79" s="143"/>
      <c r="N79" s="46"/>
    </row>
    <row r="80" spans="1:14" ht="13.8" hidden="1" x14ac:dyDescent="0.25">
      <c r="A80" s="2">
        <v>2</v>
      </c>
      <c r="B80" s="2" t="s">
        <v>231</v>
      </c>
      <c r="C80" s="34" t="s">
        <v>241</v>
      </c>
      <c r="D80" s="50" t="s">
        <v>242</v>
      </c>
      <c r="E80" s="145"/>
      <c r="F80" s="145"/>
      <c r="G80" s="369"/>
      <c r="H80" s="349">
        <f t="shared" si="1"/>
        <v>0</v>
      </c>
      <c r="I80" s="53"/>
      <c r="J80" s="53"/>
      <c r="K80" s="31"/>
      <c r="L80" s="140"/>
      <c r="M80" s="143"/>
      <c r="N80" s="46"/>
    </row>
    <row r="81" spans="1:14" ht="13.8" hidden="1" x14ac:dyDescent="0.25">
      <c r="A81" s="2">
        <v>2</v>
      </c>
      <c r="B81" s="2" t="s">
        <v>243</v>
      </c>
      <c r="C81" s="34" t="s">
        <v>244</v>
      </c>
      <c r="D81" s="50" t="s">
        <v>245</v>
      </c>
      <c r="E81" s="145"/>
      <c r="F81" s="145"/>
      <c r="G81" s="366"/>
      <c r="H81" s="349">
        <f t="shared" si="1"/>
        <v>0</v>
      </c>
      <c r="I81" s="62"/>
      <c r="J81" s="62"/>
      <c r="K81" s="31"/>
      <c r="L81" s="140"/>
      <c r="M81" s="143"/>
      <c r="N81" s="46"/>
    </row>
    <row r="82" spans="1:14" ht="13.8" hidden="1" x14ac:dyDescent="0.25">
      <c r="A82" s="2">
        <v>2</v>
      </c>
      <c r="B82" s="2" t="s">
        <v>243</v>
      </c>
      <c r="C82" s="34" t="s">
        <v>246</v>
      </c>
      <c r="D82" s="50" t="s">
        <v>247</v>
      </c>
      <c r="E82" s="145"/>
      <c r="F82" s="145"/>
      <c r="G82" s="366"/>
      <c r="H82" s="349">
        <f t="shared" si="1"/>
        <v>0</v>
      </c>
      <c r="I82" s="62"/>
      <c r="J82" s="62"/>
      <c r="K82" s="31"/>
      <c r="L82" s="140"/>
      <c r="M82" s="143"/>
      <c r="N82" s="46"/>
    </row>
    <row r="83" spans="1:14" ht="13.8" hidden="1" x14ac:dyDescent="0.25">
      <c r="A83" s="2">
        <v>2</v>
      </c>
      <c r="B83" s="2" t="s">
        <v>243</v>
      </c>
      <c r="C83" s="34" t="s">
        <v>248</v>
      </c>
      <c r="D83" s="50" t="s">
        <v>249</v>
      </c>
      <c r="E83" s="145"/>
      <c r="F83" s="145"/>
      <c r="G83" s="366"/>
      <c r="H83" s="349">
        <f t="shared" si="1"/>
        <v>0</v>
      </c>
      <c r="I83" s="62"/>
      <c r="J83" s="62"/>
      <c r="K83" s="31"/>
      <c r="L83" s="140"/>
      <c r="M83" s="143"/>
      <c r="N83" s="46"/>
    </row>
    <row r="84" spans="1:14" ht="26.4" hidden="1" x14ac:dyDescent="0.25">
      <c r="A84" s="2">
        <v>2</v>
      </c>
      <c r="B84" s="2" t="s">
        <v>243</v>
      </c>
      <c r="C84" s="34" t="s">
        <v>250</v>
      </c>
      <c r="D84" s="54" t="s">
        <v>251</v>
      </c>
      <c r="E84" s="145"/>
      <c r="F84" s="145"/>
      <c r="G84" s="366"/>
      <c r="H84" s="349">
        <f t="shared" si="1"/>
        <v>0</v>
      </c>
      <c r="I84" s="62"/>
      <c r="J84" s="62"/>
      <c r="K84" s="31"/>
      <c r="L84" s="140"/>
      <c r="M84" s="143"/>
      <c r="N84" s="46"/>
    </row>
    <row r="85" spans="1:14" ht="13.8" hidden="1" x14ac:dyDescent="0.25">
      <c r="A85" s="2">
        <v>2</v>
      </c>
      <c r="B85" s="2" t="s">
        <v>243</v>
      </c>
      <c r="C85" s="34" t="s">
        <v>253</v>
      </c>
      <c r="D85" s="54" t="s">
        <v>254</v>
      </c>
      <c r="E85" s="145"/>
      <c r="F85" s="145"/>
      <c r="G85" s="366"/>
      <c r="H85" s="349">
        <f t="shared" si="1"/>
        <v>0</v>
      </c>
      <c r="I85" s="62"/>
      <c r="J85" s="62"/>
      <c r="K85" s="31"/>
      <c r="L85" s="140"/>
      <c r="M85" s="143"/>
      <c r="N85" s="46"/>
    </row>
    <row r="86" spans="1:14" ht="13.8" hidden="1" x14ac:dyDescent="0.25">
      <c r="A86" s="2">
        <v>2</v>
      </c>
      <c r="B86" s="2" t="s">
        <v>243</v>
      </c>
      <c r="C86" s="34" t="s">
        <v>255</v>
      </c>
      <c r="D86" s="54" t="s">
        <v>256</v>
      </c>
      <c r="E86" s="145"/>
      <c r="F86" s="145"/>
      <c r="G86" s="366"/>
      <c r="H86" s="349">
        <f t="shared" si="1"/>
        <v>0</v>
      </c>
      <c r="I86" s="62"/>
      <c r="J86" s="62"/>
      <c r="K86" s="31"/>
      <c r="L86" s="140"/>
      <c r="M86" s="143"/>
      <c r="N86" s="46"/>
    </row>
    <row r="87" spans="1:14" ht="26.4" hidden="1" x14ac:dyDescent="0.25">
      <c r="A87" s="2">
        <v>2</v>
      </c>
      <c r="B87" s="2" t="s">
        <v>243</v>
      </c>
      <c r="C87" s="34" t="s">
        <v>257</v>
      </c>
      <c r="D87" s="54" t="s">
        <v>258</v>
      </c>
      <c r="E87" s="145"/>
      <c r="F87" s="145"/>
      <c r="G87" s="366"/>
      <c r="H87" s="349">
        <f t="shared" si="1"/>
        <v>0</v>
      </c>
      <c r="I87" s="62"/>
      <c r="J87" s="62"/>
      <c r="K87" s="31"/>
      <c r="L87" s="140"/>
      <c r="M87" s="143"/>
      <c r="N87" s="46"/>
    </row>
    <row r="88" spans="1:14" ht="13.8" hidden="1" x14ac:dyDescent="0.25">
      <c r="A88" s="2">
        <v>2</v>
      </c>
      <c r="B88" s="2" t="s">
        <v>259</v>
      </c>
      <c r="C88" s="34" t="s">
        <v>260</v>
      </c>
      <c r="D88" s="50" t="s">
        <v>261</v>
      </c>
      <c r="E88" s="145"/>
      <c r="F88" s="145"/>
      <c r="G88" s="366"/>
      <c r="H88" s="349">
        <f t="shared" si="1"/>
        <v>0</v>
      </c>
      <c r="I88" s="52"/>
      <c r="J88" s="52"/>
      <c r="K88" s="31"/>
      <c r="L88" s="140"/>
      <c r="M88" s="143"/>
      <c r="N88" s="46"/>
    </row>
    <row r="89" spans="1:14" ht="13.8" hidden="1" x14ac:dyDescent="0.25">
      <c r="A89" s="2">
        <v>2</v>
      </c>
      <c r="B89" s="2" t="s">
        <v>259</v>
      </c>
      <c r="C89" s="34" t="s">
        <v>263</v>
      </c>
      <c r="D89" s="50" t="s">
        <v>264</v>
      </c>
      <c r="E89" s="145"/>
      <c r="F89" s="145"/>
      <c r="G89" s="366"/>
      <c r="H89" s="349">
        <f t="shared" si="1"/>
        <v>0</v>
      </c>
      <c r="I89" s="53"/>
      <c r="J89" s="53"/>
      <c r="K89" s="31"/>
      <c r="L89" s="140"/>
      <c r="M89" s="143"/>
      <c r="N89" s="46"/>
    </row>
    <row r="90" spans="1:14" ht="13.8" hidden="1" x14ac:dyDescent="0.25">
      <c r="A90" s="2">
        <v>2</v>
      </c>
      <c r="B90" s="2" t="s">
        <v>267</v>
      </c>
      <c r="C90" s="34" t="s">
        <v>268</v>
      </c>
      <c r="D90" s="50" t="s">
        <v>269</v>
      </c>
      <c r="E90" s="145"/>
      <c r="F90" s="145"/>
      <c r="G90" s="369"/>
      <c r="H90" s="349">
        <f t="shared" si="1"/>
        <v>0</v>
      </c>
      <c r="I90" s="62"/>
      <c r="J90" s="62"/>
      <c r="K90" s="31"/>
      <c r="L90" s="140"/>
      <c r="M90" s="143"/>
      <c r="N90" s="46"/>
    </row>
    <row r="91" spans="1:14" ht="13.8" hidden="1" x14ac:dyDescent="0.25">
      <c r="A91" s="2">
        <v>2</v>
      </c>
      <c r="B91" s="2" t="s">
        <v>267</v>
      </c>
      <c r="C91" s="34" t="s">
        <v>270</v>
      </c>
      <c r="D91" s="50" t="s">
        <v>271</v>
      </c>
      <c r="E91" s="145"/>
      <c r="F91" s="145"/>
      <c r="G91" s="369"/>
      <c r="H91" s="349">
        <f t="shared" si="1"/>
        <v>0</v>
      </c>
      <c r="I91" s="62"/>
      <c r="J91" s="62"/>
      <c r="K91" s="31"/>
      <c r="L91" s="140"/>
      <c r="M91" s="143"/>
      <c r="N91" s="46"/>
    </row>
    <row r="92" spans="1:14" ht="13.8" hidden="1" x14ac:dyDescent="0.25">
      <c r="A92" s="2">
        <v>2</v>
      </c>
      <c r="B92" s="2" t="s">
        <v>267</v>
      </c>
      <c r="C92" s="34" t="s">
        <v>272</v>
      </c>
      <c r="D92" s="50" t="s">
        <v>273</v>
      </c>
      <c r="E92" s="145"/>
      <c r="F92" s="145"/>
      <c r="G92" s="369"/>
      <c r="H92" s="349">
        <f t="shared" si="1"/>
        <v>0</v>
      </c>
      <c r="I92" s="62"/>
      <c r="J92" s="62"/>
      <c r="K92" s="31"/>
      <c r="L92" s="140"/>
      <c r="M92" s="143"/>
      <c r="N92" s="46"/>
    </row>
    <row r="93" spans="1:14" ht="13.8" hidden="1" x14ac:dyDescent="0.25">
      <c r="A93" s="2">
        <v>2</v>
      </c>
      <c r="B93" s="2" t="s">
        <v>267</v>
      </c>
      <c r="C93" s="34" t="s">
        <v>274</v>
      </c>
      <c r="D93" s="50" t="s">
        <v>275</v>
      </c>
      <c r="E93" s="145"/>
      <c r="F93" s="145"/>
      <c r="G93" s="369"/>
      <c r="H93" s="349">
        <f t="shared" si="1"/>
        <v>0</v>
      </c>
      <c r="I93" s="62"/>
      <c r="J93" s="62"/>
      <c r="K93" s="31"/>
      <c r="L93" s="140"/>
      <c r="M93" s="143"/>
      <c r="N93" s="46"/>
    </row>
    <row r="94" spans="1:14" ht="13.8" x14ac:dyDescent="0.25">
      <c r="A94" s="2">
        <v>2</v>
      </c>
      <c r="B94" s="2" t="s">
        <v>276</v>
      </c>
      <c r="C94" s="879" t="s">
        <v>277</v>
      </c>
      <c r="D94" s="50" t="s">
        <v>278</v>
      </c>
      <c r="E94" s="145"/>
      <c r="F94" s="145"/>
      <c r="G94" s="366">
        <v>50000</v>
      </c>
      <c r="H94" s="349">
        <f t="shared" si="1"/>
        <v>50000</v>
      </c>
      <c r="I94" s="53"/>
      <c r="J94" s="53"/>
      <c r="K94" s="31"/>
      <c r="L94" s="140"/>
      <c r="M94" s="143" t="s">
        <v>1008</v>
      </c>
      <c r="N94" s="46" t="s">
        <v>1009</v>
      </c>
    </row>
    <row r="95" spans="1:14" ht="26.4" hidden="1" x14ac:dyDescent="0.25">
      <c r="A95" s="2">
        <v>2</v>
      </c>
      <c r="B95" s="2" t="s">
        <v>276</v>
      </c>
      <c r="C95" s="34" t="s">
        <v>281</v>
      </c>
      <c r="D95" s="54" t="s">
        <v>282</v>
      </c>
      <c r="E95" s="145"/>
      <c r="F95" s="145"/>
      <c r="G95" s="366"/>
      <c r="H95" s="349">
        <f t="shared" si="1"/>
        <v>0</v>
      </c>
      <c r="I95" s="53"/>
      <c r="J95" s="53"/>
      <c r="K95" s="31"/>
      <c r="L95" s="140"/>
      <c r="M95" s="143"/>
      <c r="N95" s="46"/>
    </row>
    <row r="96" spans="1:14" ht="13.8" hidden="1" x14ac:dyDescent="0.25">
      <c r="A96" s="2">
        <v>2</v>
      </c>
      <c r="B96" s="2" t="s">
        <v>276</v>
      </c>
      <c r="C96" s="34" t="s">
        <v>283</v>
      </c>
      <c r="D96" s="50" t="s">
        <v>284</v>
      </c>
      <c r="E96" s="145"/>
      <c r="F96" s="145"/>
      <c r="G96" s="366"/>
      <c r="H96" s="349">
        <f t="shared" si="1"/>
        <v>0</v>
      </c>
      <c r="I96" s="53"/>
      <c r="J96" s="53"/>
      <c r="K96" s="31"/>
      <c r="L96" s="140"/>
      <c r="M96" s="143"/>
      <c r="N96" s="46"/>
    </row>
    <row r="97" spans="1:14" ht="13.8" x14ac:dyDescent="0.25">
      <c r="A97" s="2">
        <v>2</v>
      </c>
      <c r="B97" s="2" t="s">
        <v>276</v>
      </c>
      <c r="C97" s="879" t="s">
        <v>287</v>
      </c>
      <c r="D97" s="50" t="s">
        <v>288</v>
      </c>
      <c r="E97" s="145"/>
      <c r="F97" s="145"/>
      <c r="G97" s="366">
        <v>687577</v>
      </c>
      <c r="H97" s="349">
        <f t="shared" si="1"/>
        <v>687577</v>
      </c>
      <c r="I97" s="53"/>
      <c r="J97" s="53"/>
      <c r="K97" s="31"/>
      <c r="L97" s="140"/>
      <c r="M97" s="143" t="s">
        <v>1028</v>
      </c>
      <c r="N97" s="46" t="s">
        <v>1029</v>
      </c>
    </row>
    <row r="98" spans="1:14" ht="13.8" x14ac:dyDescent="0.25">
      <c r="A98" s="2">
        <v>2</v>
      </c>
      <c r="B98" s="2" t="s">
        <v>276</v>
      </c>
      <c r="C98" s="879" t="s">
        <v>289</v>
      </c>
      <c r="D98" s="50" t="s">
        <v>290</v>
      </c>
      <c r="E98" s="145"/>
      <c r="F98" s="145"/>
      <c r="G98" s="366">
        <v>2500000</v>
      </c>
      <c r="H98" s="349">
        <f t="shared" si="1"/>
        <v>2500000</v>
      </c>
      <c r="I98" s="53"/>
      <c r="J98" s="53"/>
      <c r="K98" s="31"/>
      <c r="L98" s="140"/>
      <c r="M98" s="143"/>
      <c r="N98" s="46"/>
    </row>
    <row r="99" spans="1:14" ht="13.8" hidden="1" x14ac:dyDescent="0.25">
      <c r="A99" s="2">
        <v>2</v>
      </c>
      <c r="B99" s="2" t="s">
        <v>276</v>
      </c>
      <c r="C99" s="34" t="s">
        <v>293</v>
      </c>
      <c r="D99" s="50" t="s">
        <v>294</v>
      </c>
      <c r="E99" s="145"/>
      <c r="F99" s="145"/>
      <c r="G99" s="366"/>
      <c r="H99" s="349">
        <f t="shared" si="1"/>
        <v>0</v>
      </c>
      <c r="I99" s="52"/>
      <c r="J99" s="52"/>
      <c r="K99" s="31"/>
      <c r="L99" s="140"/>
      <c r="M99" s="143"/>
      <c r="N99" s="46"/>
    </row>
    <row r="100" spans="1:14" ht="13.8" hidden="1" x14ac:dyDescent="0.25">
      <c r="A100" s="2">
        <v>2</v>
      </c>
      <c r="B100" s="2" t="s">
        <v>276</v>
      </c>
      <c r="C100" s="34" t="s">
        <v>295</v>
      </c>
      <c r="D100" s="50" t="s">
        <v>296</v>
      </c>
      <c r="E100" s="145"/>
      <c r="F100" s="145"/>
      <c r="G100" s="366"/>
      <c r="H100" s="349">
        <f t="shared" si="1"/>
        <v>0</v>
      </c>
      <c r="I100" s="53"/>
      <c r="J100" s="53"/>
      <c r="K100" s="31"/>
      <c r="L100" s="140"/>
      <c r="M100" s="143"/>
      <c r="N100" s="46"/>
    </row>
    <row r="101" spans="1:14" ht="13.8" hidden="1" x14ac:dyDescent="0.25">
      <c r="A101" s="2">
        <v>2</v>
      </c>
      <c r="B101" s="2" t="s">
        <v>276</v>
      </c>
      <c r="C101" s="34" t="s">
        <v>298</v>
      </c>
      <c r="D101" s="50" t="s">
        <v>299</v>
      </c>
      <c r="E101" s="145"/>
      <c r="F101" s="145"/>
      <c r="G101" s="366"/>
      <c r="H101" s="349">
        <f t="shared" si="1"/>
        <v>0</v>
      </c>
      <c r="I101" s="53"/>
      <c r="J101" s="53"/>
      <c r="K101" s="31"/>
      <c r="L101" s="140"/>
      <c r="M101" s="143"/>
      <c r="N101" s="46"/>
    </row>
    <row r="102" spans="1:14" ht="13.8" hidden="1" x14ac:dyDescent="0.25">
      <c r="A102" s="2">
        <v>3</v>
      </c>
      <c r="B102" s="2" t="s">
        <v>300</v>
      </c>
      <c r="C102" s="34" t="s">
        <v>301</v>
      </c>
      <c r="D102" s="50" t="s">
        <v>302</v>
      </c>
      <c r="E102" s="153"/>
      <c r="F102" s="153"/>
      <c r="G102" s="369"/>
      <c r="H102" s="349">
        <f t="shared" si="1"/>
        <v>0</v>
      </c>
      <c r="I102" s="53"/>
      <c r="J102" s="53"/>
      <c r="K102" s="31"/>
      <c r="L102" s="140"/>
      <c r="M102" s="143"/>
      <c r="N102" s="46"/>
    </row>
    <row r="103" spans="1:14" ht="13.8" hidden="1" x14ac:dyDescent="0.25">
      <c r="A103" s="2">
        <v>3</v>
      </c>
      <c r="B103" s="2" t="s">
        <v>300</v>
      </c>
      <c r="C103" s="34" t="s">
        <v>303</v>
      </c>
      <c r="D103" s="50" t="s">
        <v>304</v>
      </c>
      <c r="E103" s="153"/>
      <c r="F103" s="153"/>
      <c r="G103" s="369"/>
      <c r="H103" s="349">
        <f t="shared" si="1"/>
        <v>0</v>
      </c>
      <c r="I103" s="53"/>
      <c r="J103" s="53"/>
      <c r="K103" s="31"/>
      <c r="L103" s="140"/>
      <c r="M103" s="143"/>
      <c r="N103" s="46"/>
    </row>
    <row r="104" spans="1:14" ht="13.8" hidden="1" x14ac:dyDescent="0.25">
      <c r="A104" s="2">
        <v>3</v>
      </c>
      <c r="B104" s="2" t="s">
        <v>300</v>
      </c>
      <c r="C104" s="34" t="s">
        <v>305</v>
      </c>
      <c r="D104" s="50" t="s">
        <v>306</v>
      </c>
      <c r="E104" s="153"/>
      <c r="F104" s="153"/>
      <c r="G104" s="369"/>
      <c r="H104" s="349">
        <f t="shared" si="1"/>
        <v>0</v>
      </c>
      <c r="I104" s="53"/>
      <c r="J104" s="53"/>
      <c r="K104" s="31"/>
      <c r="L104" s="140"/>
      <c r="M104" s="143"/>
      <c r="N104" s="46"/>
    </row>
    <row r="105" spans="1:14" ht="13.8" hidden="1" x14ac:dyDescent="0.25">
      <c r="A105" s="2">
        <v>3</v>
      </c>
      <c r="B105" s="2" t="s">
        <v>300</v>
      </c>
      <c r="C105" s="34" t="s">
        <v>307</v>
      </c>
      <c r="D105" s="50" t="s">
        <v>308</v>
      </c>
      <c r="E105" s="153"/>
      <c r="F105" s="153"/>
      <c r="G105" s="369"/>
      <c r="H105" s="349">
        <f t="shared" si="1"/>
        <v>0</v>
      </c>
      <c r="I105" s="53"/>
      <c r="J105" s="53"/>
      <c r="K105" s="31"/>
      <c r="L105" s="140"/>
      <c r="M105" s="143"/>
      <c r="N105" s="46"/>
    </row>
    <row r="106" spans="1:14" ht="13.8" hidden="1" x14ac:dyDescent="0.25">
      <c r="A106" s="2">
        <v>3</v>
      </c>
      <c r="B106" s="2" t="s">
        <v>309</v>
      </c>
      <c r="C106" s="34" t="s">
        <v>310</v>
      </c>
      <c r="D106" s="50" t="s">
        <v>311</v>
      </c>
      <c r="E106" s="153"/>
      <c r="F106" s="153"/>
      <c r="G106" s="369"/>
      <c r="H106" s="349">
        <f t="shared" si="1"/>
        <v>0</v>
      </c>
      <c r="I106" s="53"/>
      <c r="J106" s="53"/>
      <c r="K106" s="31"/>
      <c r="L106" s="140"/>
      <c r="M106" s="143"/>
      <c r="N106" s="46"/>
    </row>
    <row r="107" spans="1:14" ht="13.8" hidden="1" x14ac:dyDescent="0.25">
      <c r="A107" s="2">
        <v>3</v>
      </c>
      <c r="B107" s="2" t="s">
        <v>309</v>
      </c>
      <c r="C107" s="34" t="s">
        <v>312</v>
      </c>
      <c r="D107" s="50" t="s">
        <v>313</v>
      </c>
      <c r="E107" s="153"/>
      <c r="F107" s="153"/>
      <c r="G107" s="369"/>
      <c r="H107" s="349">
        <f t="shared" si="1"/>
        <v>0</v>
      </c>
      <c r="I107" s="53"/>
      <c r="J107" s="53"/>
      <c r="K107" s="31"/>
      <c r="L107" s="140"/>
      <c r="M107" s="143"/>
      <c r="N107" s="46"/>
    </row>
    <row r="108" spans="1:14" ht="13.8" hidden="1" x14ac:dyDescent="0.25">
      <c r="A108" s="2">
        <v>3</v>
      </c>
      <c r="B108" s="2" t="s">
        <v>309</v>
      </c>
      <c r="C108" s="34" t="s">
        <v>314</v>
      </c>
      <c r="D108" s="50" t="s">
        <v>315</v>
      </c>
      <c r="E108" s="153"/>
      <c r="F108" s="153"/>
      <c r="G108" s="369"/>
      <c r="H108" s="349">
        <f t="shared" si="1"/>
        <v>0</v>
      </c>
      <c r="I108" s="53"/>
      <c r="J108" s="53"/>
      <c r="K108" s="31"/>
      <c r="L108" s="140"/>
      <c r="M108" s="143"/>
      <c r="N108" s="46"/>
    </row>
    <row r="109" spans="1:14" ht="13.8" hidden="1" x14ac:dyDescent="0.25">
      <c r="A109" s="2">
        <v>3</v>
      </c>
      <c r="B109" s="2" t="s">
        <v>309</v>
      </c>
      <c r="C109" s="34" t="s">
        <v>316</v>
      </c>
      <c r="D109" s="50" t="s">
        <v>317</v>
      </c>
      <c r="E109" s="153"/>
      <c r="F109" s="153"/>
      <c r="G109" s="369"/>
      <c r="H109" s="349">
        <f t="shared" si="1"/>
        <v>0</v>
      </c>
      <c r="I109" s="53"/>
      <c r="J109" s="53"/>
      <c r="K109" s="31"/>
      <c r="L109" s="140"/>
      <c r="M109" s="143"/>
      <c r="N109" s="46"/>
    </row>
    <row r="110" spans="1:14" ht="13.8" hidden="1" x14ac:dyDescent="0.25">
      <c r="A110" s="2">
        <v>3</v>
      </c>
      <c r="B110" s="2" t="s">
        <v>309</v>
      </c>
      <c r="C110" s="34" t="s">
        <v>318</v>
      </c>
      <c r="D110" s="50" t="s">
        <v>319</v>
      </c>
      <c r="E110" s="153"/>
      <c r="F110" s="153"/>
      <c r="G110" s="369"/>
      <c r="H110" s="349">
        <f t="shared" si="1"/>
        <v>0</v>
      </c>
      <c r="I110" s="53"/>
      <c r="J110" s="53"/>
      <c r="K110" s="31"/>
      <c r="L110" s="140"/>
      <c r="M110" s="143"/>
      <c r="N110" s="46"/>
    </row>
    <row r="111" spans="1:14" ht="13.8" hidden="1" x14ac:dyDescent="0.25">
      <c r="A111" s="2">
        <v>3</v>
      </c>
      <c r="B111" s="2" t="s">
        <v>309</v>
      </c>
      <c r="C111" s="34" t="s">
        <v>320</v>
      </c>
      <c r="D111" s="50" t="s">
        <v>321</v>
      </c>
      <c r="E111" s="153"/>
      <c r="F111" s="153"/>
      <c r="G111" s="369"/>
      <c r="H111" s="349">
        <f t="shared" si="1"/>
        <v>0</v>
      </c>
      <c r="I111" s="53"/>
      <c r="J111" s="53"/>
      <c r="K111" s="31"/>
      <c r="L111" s="140"/>
      <c r="M111" s="143"/>
      <c r="N111" s="46"/>
    </row>
    <row r="112" spans="1:14" ht="13.8" hidden="1" x14ac:dyDescent="0.25">
      <c r="A112" s="2">
        <v>3</v>
      </c>
      <c r="B112" s="2" t="s">
        <v>309</v>
      </c>
      <c r="C112" s="34" t="s">
        <v>322</v>
      </c>
      <c r="D112" s="50" t="s">
        <v>323</v>
      </c>
      <c r="E112" s="153"/>
      <c r="F112" s="153"/>
      <c r="G112" s="369"/>
      <c r="H112" s="349">
        <f t="shared" si="1"/>
        <v>0</v>
      </c>
      <c r="I112" s="53"/>
      <c r="J112" s="53"/>
      <c r="K112" s="31"/>
      <c r="L112" s="140"/>
      <c r="M112" s="143"/>
      <c r="N112" s="46"/>
    </row>
    <row r="113" spans="1:14" ht="13.8" hidden="1" x14ac:dyDescent="0.25">
      <c r="A113" s="2">
        <v>3</v>
      </c>
      <c r="B113" s="2" t="s">
        <v>309</v>
      </c>
      <c r="C113" s="34" t="s">
        <v>324</v>
      </c>
      <c r="D113" s="50" t="s">
        <v>325</v>
      </c>
      <c r="E113" s="153"/>
      <c r="F113" s="153"/>
      <c r="G113" s="369"/>
      <c r="H113" s="349">
        <f t="shared" si="1"/>
        <v>0</v>
      </c>
      <c r="I113" s="53"/>
      <c r="J113" s="53"/>
      <c r="K113" s="31"/>
      <c r="L113" s="140"/>
      <c r="M113" s="143"/>
      <c r="N113" s="46"/>
    </row>
    <row r="114" spans="1:14" ht="13.8" hidden="1" x14ac:dyDescent="0.25">
      <c r="A114" s="2">
        <v>3</v>
      </c>
      <c r="B114" s="2" t="s">
        <v>326</v>
      </c>
      <c r="C114" s="34" t="s">
        <v>327</v>
      </c>
      <c r="D114" s="50" t="s">
        <v>328</v>
      </c>
      <c r="E114" s="153"/>
      <c r="F114" s="153"/>
      <c r="G114" s="369"/>
      <c r="H114" s="349">
        <f t="shared" si="1"/>
        <v>0</v>
      </c>
      <c r="I114" s="53"/>
      <c r="J114" s="53"/>
      <c r="K114" s="31"/>
      <c r="L114" s="140"/>
      <c r="M114" s="143"/>
      <c r="N114" s="46"/>
    </row>
    <row r="115" spans="1:14" ht="13.8" hidden="1" x14ac:dyDescent="0.25">
      <c r="A115" s="2">
        <v>3</v>
      </c>
      <c r="B115" s="2" t="s">
        <v>326</v>
      </c>
      <c r="C115" s="34" t="s">
        <v>329</v>
      </c>
      <c r="D115" s="50" t="s">
        <v>330</v>
      </c>
      <c r="E115" s="153"/>
      <c r="F115" s="153"/>
      <c r="G115" s="369"/>
      <c r="H115" s="349">
        <f t="shared" si="1"/>
        <v>0</v>
      </c>
      <c r="I115" s="53"/>
      <c r="J115" s="53"/>
      <c r="K115" s="31"/>
      <c r="L115" s="140"/>
      <c r="M115" s="143"/>
      <c r="N115" s="46"/>
    </row>
    <row r="116" spans="1:14" ht="13.8" hidden="1" x14ac:dyDescent="0.25">
      <c r="A116" s="2">
        <v>3</v>
      </c>
      <c r="B116" s="2" t="s">
        <v>331</v>
      </c>
      <c r="C116" s="34" t="s">
        <v>332</v>
      </c>
      <c r="D116" s="50" t="s">
        <v>333</v>
      </c>
      <c r="E116" s="153"/>
      <c r="F116" s="153"/>
      <c r="G116" s="369"/>
      <c r="H116" s="349">
        <f t="shared" si="1"/>
        <v>0</v>
      </c>
      <c r="I116" s="53"/>
      <c r="J116" s="53"/>
      <c r="K116" s="31"/>
      <c r="L116" s="140"/>
      <c r="M116" s="143"/>
      <c r="N116" s="46"/>
    </row>
    <row r="117" spans="1:14" ht="13.8" hidden="1" x14ac:dyDescent="0.25">
      <c r="A117" s="2">
        <v>3</v>
      </c>
      <c r="B117" s="2" t="s">
        <v>331</v>
      </c>
      <c r="C117" s="34" t="s">
        <v>334</v>
      </c>
      <c r="D117" s="50" t="s">
        <v>335</v>
      </c>
      <c r="E117" s="153"/>
      <c r="F117" s="153"/>
      <c r="G117" s="369"/>
      <c r="H117" s="349">
        <f t="shared" si="1"/>
        <v>0</v>
      </c>
      <c r="I117" s="53"/>
      <c r="J117" s="53"/>
      <c r="K117" s="31"/>
      <c r="L117" s="140"/>
      <c r="M117" s="143"/>
      <c r="N117" s="46"/>
    </row>
    <row r="118" spans="1:14" ht="13.8" hidden="1" x14ac:dyDescent="0.25">
      <c r="A118" s="2">
        <v>3</v>
      </c>
      <c r="B118" s="2" t="s">
        <v>331</v>
      </c>
      <c r="C118" s="34" t="s">
        <v>336</v>
      </c>
      <c r="D118" s="50" t="s">
        <v>337</v>
      </c>
      <c r="E118" s="153"/>
      <c r="F118" s="153"/>
      <c r="G118" s="369"/>
      <c r="H118" s="349">
        <f t="shared" si="1"/>
        <v>0</v>
      </c>
      <c r="I118" s="53"/>
      <c r="J118" s="53"/>
      <c r="K118" s="31"/>
      <c r="L118" s="140"/>
      <c r="M118" s="143"/>
      <c r="N118" s="46"/>
    </row>
    <row r="119" spans="1:14" ht="13.8" hidden="1" x14ac:dyDescent="0.25">
      <c r="A119" s="2">
        <v>3</v>
      </c>
      <c r="B119" s="2" t="s">
        <v>331</v>
      </c>
      <c r="C119" s="34" t="s">
        <v>338</v>
      </c>
      <c r="D119" s="50" t="s">
        <v>339</v>
      </c>
      <c r="E119" s="153"/>
      <c r="F119" s="153"/>
      <c r="G119" s="369"/>
      <c r="H119" s="349">
        <f t="shared" si="1"/>
        <v>0</v>
      </c>
      <c r="I119" s="53"/>
      <c r="J119" s="53"/>
      <c r="K119" s="31"/>
      <c r="L119" s="140"/>
      <c r="M119" s="143"/>
      <c r="N119" s="46"/>
    </row>
    <row r="120" spans="1:14" ht="13.8" hidden="1" x14ac:dyDescent="0.25">
      <c r="A120" s="2">
        <v>3</v>
      </c>
      <c r="B120" s="2" t="s">
        <v>331</v>
      </c>
      <c r="C120" s="34" t="s">
        <v>340</v>
      </c>
      <c r="D120" s="50" t="s">
        <v>341</v>
      </c>
      <c r="E120" s="153"/>
      <c r="F120" s="153"/>
      <c r="G120" s="369"/>
      <c r="H120" s="349">
        <f t="shared" si="1"/>
        <v>0</v>
      </c>
      <c r="I120" s="53"/>
      <c r="J120" s="53"/>
      <c r="K120" s="31"/>
      <c r="L120" s="140"/>
      <c r="M120" s="143"/>
      <c r="N120" s="46"/>
    </row>
    <row r="121" spans="1:14" ht="13.8" hidden="1" x14ac:dyDescent="0.25">
      <c r="A121" s="2">
        <v>4</v>
      </c>
      <c r="B121" s="2" t="s">
        <v>342</v>
      </c>
      <c r="C121" s="34" t="s">
        <v>343</v>
      </c>
      <c r="D121" s="50" t="s">
        <v>344</v>
      </c>
      <c r="E121" s="145"/>
      <c r="F121" s="145"/>
      <c r="G121" s="369"/>
      <c r="H121" s="349">
        <f t="shared" si="1"/>
        <v>0</v>
      </c>
      <c r="I121" s="53"/>
      <c r="J121" s="53"/>
      <c r="K121" s="31"/>
      <c r="L121" s="140"/>
      <c r="M121" s="143"/>
      <c r="N121" s="46"/>
    </row>
    <row r="122" spans="1:14" ht="13.8" hidden="1" x14ac:dyDescent="0.25">
      <c r="A122" s="2">
        <v>4</v>
      </c>
      <c r="B122" s="2" t="s">
        <v>342</v>
      </c>
      <c r="C122" s="34" t="s">
        <v>345</v>
      </c>
      <c r="D122" s="50" t="s">
        <v>346</v>
      </c>
      <c r="E122" s="145"/>
      <c r="F122" s="145"/>
      <c r="G122" s="369"/>
      <c r="H122" s="349">
        <f t="shared" si="1"/>
        <v>0</v>
      </c>
      <c r="I122" s="53"/>
      <c r="J122" s="53"/>
      <c r="K122" s="31"/>
      <c r="L122" s="140"/>
      <c r="M122" s="143"/>
      <c r="N122" s="46"/>
    </row>
    <row r="123" spans="1:14" ht="13.8" hidden="1" x14ac:dyDescent="0.25">
      <c r="A123" s="2">
        <v>4</v>
      </c>
      <c r="B123" s="2" t="s">
        <v>342</v>
      </c>
      <c r="C123" s="34" t="s">
        <v>347</v>
      </c>
      <c r="D123" s="50" t="s">
        <v>348</v>
      </c>
      <c r="E123" s="145"/>
      <c r="F123" s="145"/>
      <c r="G123" s="369"/>
      <c r="H123" s="349">
        <f t="shared" si="1"/>
        <v>0</v>
      </c>
      <c r="I123" s="53"/>
      <c r="J123" s="53"/>
      <c r="K123" s="31"/>
      <c r="L123" s="140"/>
      <c r="M123" s="143"/>
      <c r="N123" s="46"/>
    </row>
    <row r="124" spans="1:14" ht="13.8" hidden="1" x14ac:dyDescent="0.25">
      <c r="A124" s="2">
        <v>4</v>
      </c>
      <c r="B124" s="2" t="s">
        <v>342</v>
      </c>
      <c r="C124" s="34" t="s">
        <v>349</v>
      </c>
      <c r="D124" s="50" t="s">
        <v>350</v>
      </c>
      <c r="E124" s="145"/>
      <c r="F124" s="145"/>
      <c r="G124" s="369"/>
      <c r="H124" s="349">
        <f t="shared" si="1"/>
        <v>0</v>
      </c>
      <c r="I124" s="53"/>
      <c r="J124" s="53"/>
      <c r="K124" s="31"/>
      <c r="L124" s="140"/>
      <c r="M124" s="143"/>
      <c r="N124" s="46"/>
    </row>
    <row r="125" spans="1:14" ht="13.8" hidden="1" x14ac:dyDescent="0.25">
      <c r="A125" s="2">
        <v>4</v>
      </c>
      <c r="B125" s="2" t="s">
        <v>342</v>
      </c>
      <c r="C125" s="34" t="s">
        <v>351</v>
      </c>
      <c r="D125" s="50" t="s">
        <v>352</v>
      </c>
      <c r="E125" s="145"/>
      <c r="F125" s="145"/>
      <c r="G125" s="369"/>
      <c r="H125" s="349">
        <f t="shared" si="1"/>
        <v>0</v>
      </c>
      <c r="I125" s="53"/>
      <c r="J125" s="53"/>
      <c r="K125" s="31"/>
      <c r="L125" s="140"/>
      <c r="M125" s="143"/>
      <c r="N125" s="46"/>
    </row>
    <row r="126" spans="1:14" ht="13.8" hidden="1" x14ac:dyDescent="0.25">
      <c r="A126" s="2">
        <v>4</v>
      </c>
      <c r="B126" s="2" t="s">
        <v>342</v>
      </c>
      <c r="C126" s="34" t="s">
        <v>353</v>
      </c>
      <c r="D126" s="50" t="s">
        <v>354</v>
      </c>
      <c r="E126" s="145"/>
      <c r="F126" s="145"/>
      <c r="G126" s="369"/>
      <c r="H126" s="349">
        <f t="shared" si="1"/>
        <v>0</v>
      </c>
      <c r="I126" s="53"/>
      <c r="J126" s="53"/>
      <c r="K126" s="31"/>
      <c r="L126" s="140"/>
      <c r="M126" s="143"/>
      <c r="N126" s="46"/>
    </row>
    <row r="127" spans="1:14" ht="13.8" hidden="1" x14ac:dyDescent="0.25">
      <c r="A127" s="2">
        <v>4</v>
      </c>
      <c r="B127" s="2" t="s">
        <v>342</v>
      </c>
      <c r="C127" s="34" t="s">
        <v>355</v>
      </c>
      <c r="D127" s="50" t="s">
        <v>356</v>
      </c>
      <c r="E127" s="145"/>
      <c r="F127" s="145"/>
      <c r="G127" s="369"/>
      <c r="H127" s="349">
        <f t="shared" si="1"/>
        <v>0</v>
      </c>
      <c r="I127" s="53"/>
      <c r="J127" s="53"/>
      <c r="K127" s="31"/>
      <c r="L127" s="140"/>
      <c r="M127" s="143"/>
      <c r="N127" s="46"/>
    </row>
    <row r="128" spans="1:14" ht="13.8" hidden="1" x14ac:dyDescent="0.25">
      <c r="A128" s="2">
        <v>4</v>
      </c>
      <c r="B128" s="2" t="s">
        <v>342</v>
      </c>
      <c r="C128" s="34" t="s">
        <v>357</v>
      </c>
      <c r="D128" s="50" t="s">
        <v>358</v>
      </c>
      <c r="E128" s="145"/>
      <c r="F128" s="145"/>
      <c r="G128" s="369"/>
      <c r="H128" s="349">
        <f t="shared" si="1"/>
        <v>0</v>
      </c>
      <c r="I128" s="53"/>
      <c r="J128" s="53"/>
      <c r="K128" s="31"/>
      <c r="L128" s="140"/>
      <c r="M128" s="143"/>
      <c r="N128" s="46"/>
    </row>
    <row r="129" spans="1:14" ht="13.8" hidden="1" x14ac:dyDescent="0.25">
      <c r="A129" s="2">
        <v>4</v>
      </c>
      <c r="B129" s="2" t="s">
        <v>359</v>
      </c>
      <c r="C129" s="34" t="s">
        <v>360</v>
      </c>
      <c r="D129" s="50" t="s">
        <v>361</v>
      </c>
      <c r="E129" s="145"/>
      <c r="F129" s="145"/>
      <c r="G129" s="369"/>
      <c r="H129" s="349">
        <f t="shared" si="1"/>
        <v>0</v>
      </c>
      <c r="I129" s="53"/>
      <c r="J129" s="53"/>
      <c r="K129" s="31"/>
      <c r="L129" s="140"/>
      <c r="M129" s="143"/>
      <c r="N129" s="46"/>
    </row>
    <row r="130" spans="1:14" ht="13.8" hidden="1" x14ac:dyDescent="0.25">
      <c r="A130" s="2">
        <v>4</v>
      </c>
      <c r="B130" s="2" t="s">
        <v>359</v>
      </c>
      <c r="C130" s="34" t="s">
        <v>362</v>
      </c>
      <c r="D130" s="50" t="s">
        <v>363</v>
      </c>
      <c r="E130" s="145"/>
      <c r="F130" s="145"/>
      <c r="G130" s="369"/>
      <c r="H130" s="349">
        <f t="shared" si="1"/>
        <v>0</v>
      </c>
      <c r="I130" s="53"/>
      <c r="J130" s="53"/>
      <c r="K130" s="31"/>
      <c r="L130" s="140"/>
      <c r="M130" s="143"/>
      <c r="N130" s="46"/>
    </row>
    <row r="131" spans="1:14" ht="13.8" hidden="1" x14ac:dyDescent="0.25">
      <c r="A131" s="2">
        <v>4</v>
      </c>
      <c r="B131" s="2" t="s">
        <v>359</v>
      </c>
      <c r="C131" s="34" t="s">
        <v>364</v>
      </c>
      <c r="D131" s="50" t="s">
        <v>365</v>
      </c>
      <c r="E131" s="145"/>
      <c r="F131" s="145"/>
      <c r="G131" s="369"/>
      <c r="H131" s="349">
        <f t="shared" si="1"/>
        <v>0</v>
      </c>
      <c r="I131" s="53"/>
      <c r="J131" s="53"/>
      <c r="K131" s="31"/>
      <c r="L131" s="140"/>
      <c r="M131" s="143"/>
      <c r="N131" s="46"/>
    </row>
    <row r="132" spans="1:14" ht="13.8" hidden="1" x14ac:dyDescent="0.25">
      <c r="A132" s="2">
        <v>4</v>
      </c>
      <c r="B132" s="2" t="s">
        <v>359</v>
      </c>
      <c r="C132" s="34" t="s">
        <v>366</v>
      </c>
      <c r="D132" s="50" t="s">
        <v>367</v>
      </c>
      <c r="E132" s="145"/>
      <c r="F132" s="145"/>
      <c r="G132" s="369"/>
      <c r="H132" s="349">
        <f t="shared" si="1"/>
        <v>0</v>
      </c>
      <c r="I132" s="53"/>
      <c r="J132" s="53"/>
      <c r="K132" s="31"/>
      <c r="L132" s="140"/>
      <c r="M132" s="143"/>
      <c r="N132" s="46"/>
    </row>
    <row r="133" spans="1:14" ht="13.8" hidden="1" x14ac:dyDescent="0.25">
      <c r="A133" s="2">
        <v>4</v>
      </c>
      <c r="B133" s="2" t="s">
        <v>359</v>
      </c>
      <c r="C133" s="34" t="s">
        <v>368</v>
      </c>
      <c r="D133" s="50" t="s">
        <v>369</v>
      </c>
      <c r="E133" s="145"/>
      <c r="F133" s="145"/>
      <c r="G133" s="369"/>
      <c r="H133" s="349">
        <f t="shared" si="1"/>
        <v>0</v>
      </c>
      <c r="I133" s="53"/>
      <c r="J133" s="53"/>
      <c r="K133" s="31"/>
      <c r="L133" s="140"/>
      <c r="M133" s="143"/>
      <c r="N133" s="46"/>
    </row>
    <row r="134" spans="1:14" ht="13.8" hidden="1" x14ac:dyDescent="0.25">
      <c r="A134" s="2">
        <v>4</v>
      </c>
      <c r="B134" s="2" t="s">
        <v>359</v>
      </c>
      <c r="C134" s="34" t="s">
        <v>370</v>
      </c>
      <c r="D134" s="50" t="s">
        <v>371</v>
      </c>
      <c r="E134" s="145"/>
      <c r="F134" s="145"/>
      <c r="G134" s="369"/>
      <c r="H134" s="349">
        <f t="shared" si="1"/>
        <v>0</v>
      </c>
      <c r="I134" s="53"/>
      <c r="J134" s="53"/>
      <c r="K134" s="31"/>
      <c r="L134" s="140"/>
      <c r="M134" s="143"/>
      <c r="N134" s="46"/>
    </row>
    <row r="135" spans="1:14" ht="13.8" hidden="1" x14ac:dyDescent="0.25">
      <c r="A135" s="2">
        <v>4</v>
      </c>
      <c r="B135" s="2" t="s">
        <v>359</v>
      </c>
      <c r="C135" s="34" t="s">
        <v>372</v>
      </c>
      <c r="D135" s="50" t="s">
        <v>373</v>
      </c>
      <c r="E135" s="145"/>
      <c r="F135" s="145"/>
      <c r="G135" s="369"/>
      <c r="H135" s="349">
        <f t="shared" ref="H135:H198" si="2">+E135+F135+G135</f>
        <v>0</v>
      </c>
      <c r="I135" s="53"/>
      <c r="J135" s="53"/>
      <c r="K135" s="31"/>
      <c r="L135" s="140"/>
      <c r="M135" s="143"/>
      <c r="N135" s="46"/>
    </row>
    <row r="136" spans="1:14" ht="13.8" hidden="1" x14ac:dyDescent="0.25">
      <c r="A136" s="2">
        <v>4</v>
      </c>
      <c r="B136" s="2" t="s">
        <v>359</v>
      </c>
      <c r="C136" s="34" t="s">
        <v>374</v>
      </c>
      <c r="D136" s="50" t="s">
        <v>375</v>
      </c>
      <c r="E136" s="145"/>
      <c r="F136" s="145"/>
      <c r="G136" s="369"/>
      <c r="H136" s="349">
        <f t="shared" si="2"/>
        <v>0</v>
      </c>
      <c r="I136" s="53"/>
      <c r="J136" s="53"/>
      <c r="K136" s="31"/>
      <c r="L136" s="140"/>
      <c r="M136" s="143"/>
      <c r="N136" s="46"/>
    </row>
    <row r="137" spans="1:14" ht="13.8" hidden="1" x14ac:dyDescent="0.25">
      <c r="A137" s="2">
        <v>4</v>
      </c>
      <c r="B137" s="2" t="s">
        <v>376</v>
      </c>
      <c r="C137" s="34" t="s">
        <v>377</v>
      </c>
      <c r="D137" s="50" t="s">
        <v>378</v>
      </c>
      <c r="E137" s="145"/>
      <c r="F137" s="145"/>
      <c r="G137" s="369"/>
      <c r="H137" s="349">
        <f t="shared" si="2"/>
        <v>0</v>
      </c>
      <c r="I137" s="53"/>
      <c r="J137" s="53"/>
      <c r="K137" s="31"/>
      <c r="L137" s="140"/>
      <c r="M137" s="143"/>
      <c r="N137" s="46"/>
    </row>
    <row r="138" spans="1:14" ht="13.8" hidden="1" x14ac:dyDescent="0.25">
      <c r="A138" s="2">
        <v>4</v>
      </c>
      <c r="B138" s="2" t="s">
        <v>376</v>
      </c>
      <c r="C138" s="34" t="s">
        <v>379</v>
      </c>
      <c r="D138" s="50" t="s">
        <v>380</v>
      </c>
      <c r="E138" s="145"/>
      <c r="F138" s="145"/>
      <c r="G138" s="369"/>
      <c r="H138" s="349">
        <f t="shared" si="2"/>
        <v>0</v>
      </c>
      <c r="I138" s="53"/>
      <c r="J138" s="53"/>
      <c r="K138" s="31"/>
      <c r="L138" s="140"/>
      <c r="M138" s="143"/>
      <c r="N138" s="46"/>
    </row>
    <row r="139" spans="1:14" ht="13.8" hidden="1" x14ac:dyDescent="0.25">
      <c r="A139" s="2">
        <v>5</v>
      </c>
      <c r="B139" s="2" t="s">
        <v>381</v>
      </c>
      <c r="C139" s="34" t="s">
        <v>382</v>
      </c>
      <c r="D139" s="50" t="s">
        <v>383</v>
      </c>
      <c r="E139" s="145"/>
      <c r="F139" s="145"/>
      <c r="G139" s="366"/>
      <c r="H139" s="349">
        <f t="shared" si="2"/>
        <v>0</v>
      </c>
      <c r="I139" s="53"/>
      <c r="J139" s="53"/>
      <c r="K139" s="31"/>
      <c r="L139" s="140"/>
      <c r="M139" s="143"/>
      <c r="N139" s="46"/>
    </row>
    <row r="140" spans="1:14" ht="13.8" hidden="1" x14ac:dyDescent="0.25">
      <c r="A140" s="2">
        <v>5</v>
      </c>
      <c r="B140" s="2" t="s">
        <v>381</v>
      </c>
      <c r="C140" s="34" t="s">
        <v>384</v>
      </c>
      <c r="D140" s="50" t="s">
        <v>385</v>
      </c>
      <c r="E140" s="145"/>
      <c r="F140" s="145"/>
      <c r="G140" s="366"/>
      <c r="H140" s="349">
        <f t="shared" si="2"/>
        <v>0</v>
      </c>
      <c r="I140" s="53"/>
      <c r="J140" s="53"/>
      <c r="K140" s="31"/>
      <c r="L140" s="140"/>
      <c r="M140" s="143"/>
      <c r="N140" s="46"/>
    </row>
    <row r="141" spans="1:14" ht="13.8" x14ac:dyDescent="0.25">
      <c r="A141" s="2">
        <v>5</v>
      </c>
      <c r="B141" s="2" t="s">
        <v>381</v>
      </c>
      <c r="C141" s="879" t="s">
        <v>386</v>
      </c>
      <c r="D141" s="50" t="s">
        <v>387</v>
      </c>
      <c r="E141" s="145"/>
      <c r="F141" s="145"/>
      <c r="G141" s="366">
        <v>5700000</v>
      </c>
      <c r="H141" s="349">
        <f t="shared" si="2"/>
        <v>5700000</v>
      </c>
      <c r="I141" s="53"/>
      <c r="J141" s="53"/>
      <c r="K141" s="31" t="s">
        <v>129</v>
      </c>
      <c r="L141" s="140" t="s">
        <v>1030</v>
      </c>
      <c r="M141" s="143"/>
      <c r="N141" s="46"/>
    </row>
    <row r="142" spans="1:14" ht="13.8" x14ac:dyDescent="0.25">
      <c r="A142" s="2">
        <v>5</v>
      </c>
      <c r="B142" s="2" t="s">
        <v>381</v>
      </c>
      <c r="C142" s="879" t="s">
        <v>388</v>
      </c>
      <c r="D142" s="50" t="s">
        <v>389</v>
      </c>
      <c r="E142" s="145"/>
      <c r="F142" s="145"/>
      <c r="G142" s="366">
        <v>500000</v>
      </c>
      <c r="H142" s="349">
        <f t="shared" si="2"/>
        <v>500000</v>
      </c>
      <c r="I142" s="53"/>
      <c r="J142" s="53"/>
      <c r="K142" s="31"/>
      <c r="L142" s="140" t="s">
        <v>1031</v>
      </c>
      <c r="M142" s="143"/>
      <c r="N142" s="46"/>
    </row>
    <row r="143" spans="1:14" ht="13.8" hidden="1" x14ac:dyDescent="0.25">
      <c r="A143" s="2">
        <v>5</v>
      </c>
      <c r="B143" s="2" t="s">
        <v>381</v>
      </c>
      <c r="C143" s="34" t="s">
        <v>392</v>
      </c>
      <c r="D143" s="50" t="s">
        <v>393</v>
      </c>
      <c r="E143" s="145"/>
      <c r="F143" s="145"/>
      <c r="G143" s="366"/>
      <c r="H143" s="349">
        <f t="shared" si="2"/>
        <v>0</v>
      </c>
      <c r="I143" s="53"/>
      <c r="J143" s="53"/>
      <c r="K143" s="31"/>
      <c r="L143" s="140"/>
      <c r="M143" s="143"/>
      <c r="N143" s="46"/>
    </row>
    <row r="144" spans="1:14" ht="13.8" hidden="1" x14ac:dyDescent="0.25">
      <c r="A144" s="2">
        <v>5</v>
      </c>
      <c r="B144" s="2" t="s">
        <v>381</v>
      </c>
      <c r="C144" s="34" t="s">
        <v>394</v>
      </c>
      <c r="D144" s="50" t="s">
        <v>395</v>
      </c>
      <c r="E144" s="145"/>
      <c r="F144" s="145"/>
      <c r="G144" s="366"/>
      <c r="H144" s="349">
        <f t="shared" si="2"/>
        <v>0</v>
      </c>
      <c r="I144" s="53"/>
      <c r="J144" s="53"/>
      <c r="K144" s="31"/>
      <c r="L144" s="140"/>
      <c r="M144" s="143"/>
      <c r="N144" s="46"/>
    </row>
    <row r="145" spans="1:14" ht="13.8" hidden="1" x14ac:dyDescent="0.25">
      <c r="A145" s="2">
        <v>5</v>
      </c>
      <c r="B145" s="2" t="s">
        <v>381</v>
      </c>
      <c r="C145" s="34" t="s">
        <v>396</v>
      </c>
      <c r="D145" s="50" t="s">
        <v>397</v>
      </c>
      <c r="E145" s="145"/>
      <c r="F145" s="145"/>
      <c r="G145" s="366"/>
      <c r="H145" s="349">
        <f t="shared" si="2"/>
        <v>0</v>
      </c>
      <c r="I145" s="53"/>
      <c r="J145" s="53"/>
      <c r="K145" s="31"/>
      <c r="L145" s="140"/>
      <c r="M145" s="143"/>
      <c r="N145" s="46"/>
    </row>
    <row r="146" spans="1:14" ht="13.8" hidden="1" x14ac:dyDescent="0.25">
      <c r="A146" s="2">
        <v>5</v>
      </c>
      <c r="B146" s="2" t="s">
        <v>381</v>
      </c>
      <c r="C146" s="34" t="s">
        <v>398</v>
      </c>
      <c r="D146" s="50" t="s">
        <v>399</v>
      </c>
      <c r="E146" s="145"/>
      <c r="F146" s="145"/>
      <c r="G146" s="366"/>
      <c r="H146" s="349">
        <f t="shared" si="2"/>
        <v>0</v>
      </c>
      <c r="I146" s="53"/>
      <c r="J146" s="53"/>
      <c r="K146" s="31"/>
      <c r="L146" s="140"/>
      <c r="M146" s="143"/>
      <c r="N146" s="46"/>
    </row>
    <row r="147" spans="1:14" ht="13.8" hidden="1" x14ac:dyDescent="0.25">
      <c r="A147" s="2">
        <v>5</v>
      </c>
      <c r="B147" s="2" t="s">
        <v>400</v>
      </c>
      <c r="C147" s="34" t="s">
        <v>401</v>
      </c>
      <c r="D147" s="50" t="s">
        <v>402</v>
      </c>
      <c r="E147" s="145"/>
      <c r="F147" s="145"/>
      <c r="G147" s="369"/>
      <c r="H147" s="349">
        <f t="shared" si="2"/>
        <v>0</v>
      </c>
      <c r="I147" s="53"/>
      <c r="J147" s="53"/>
      <c r="K147" s="31"/>
      <c r="L147" s="140"/>
      <c r="M147" s="143"/>
      <c r="N147" s="46"/>
    </row>
    <row r="148" spans="1:14" ht="13.8" hidden="1" x14ac:dyDescent="0.25">
      <c r="A148" s="2">
        <v>5</v>
      </c>
      <c r="B148" s="2" t="s">
        <v>400</v>
      </c>
      <c r="C148" s="34" t="s">
        <v>403</v>
      </c>
      <c r="D148" s="50" t="s">
        <v>404</v>
      </c>
      <c r="E148" s="145"/>
      <c r="F148" s="145"/>
      <c r="G148" s="369"/>
      <c r="H148" s="349">
        <f t="shared" si="2"/>
        <v>0</v>
      </c>
      <c r="I148" s="53"/>
      <c r="J148" s="53"/>
      <c r="K148" s="31"/>
      <c r="L148" s="140"/>
      <c r="M148" s="143"/>
      <c r="N148" s="46"/>
    </row>
    <row r="149" spans="1:14" ht="13.8" hidden="1" x14ac:dyDescent="0.25">
      <c r="A149" s="2">
        <v>5</v>
      </c>
      <c r="B149" s="2" t="s">
        <v>400</v>
      </c>
      <c r="C149" s="34" t="s">
        <v>405</v>
      </c>
      <c r="D149" s="50" t="s">
        <v>406</v>
      </c>
      <c r="E149" s="145"/>
      <c r="F149" s="145"/>
      <c r="G149" s="369"/>
      <c r="H149" s="349">
        <f t="shared" si="2"/>
        <v>0</v>
      </c>
      <c r="I149" s="53"/>
      <c r="J149" s="53"/>
      <c r="K149" s="31"/>
      <c r="L149" s="140"/>
      <c r="M149" s="143"/>
      <c r="N149" s="46"/>
    </row>
    <row r="150" spans="1:14" ht="13.8" hidden="1" x14ac:dyDescent="0.25">
      <c r="A150" s="2">
        <v>5</v>
      </c>
      <c r="B150" s="2" t="s">
        <v>400</v>
      </c>
      <c r="C150" s="34" t="s">
        <v>407</v>
      </c>
      <c r="D150" s="50" t="s">
        <v>408</v>
      </c>
      <c r="E150" s="145"/>
      <c r="F150" s="145"/>
      <c r="G150" s="369"/>
      <c r="H150" s="349">
        <f t="shared" si="2"/>
        <v>0</v>
      </c>
      <c r="I150" s="53"/>
      <c r="J150" s="53"/>
      <c r="K150" s="31"/>
      <c r="L150" s="140"/>
      <c r="M150" s="143"/>
      <c r="N150" s="46"/>
    </row>
    <row r="151" spans="1:14" ht="13.8" hidden="1" x14ac:dyDescent="0.25">
      <c r="A151" s="2">
        <v>5</v>
      </c>
      <c r="B151" s="2" t="s">
        <v>400</v>
      </c>
      <c r="C151" s="34" t="s">
        <v>409</v>
      </c>
      <c r="D151" s="50" t="s">
        <v>410</v>
      </c>
      <c r="E151" s="145"/>
      <c r="F151" s="145"/>
      <c r="G151" s="369"/>
      <c r="H151" s="349">
        <f t="shared" si="2"/>
        <v>0</v>
      </c>
      <c r="I151" s="53"/>
      <c r="J151" s="53"/>
      <c r="K151" s="31"/>
      <c r="L151" s="140"/>
      <c r="M151" s="143"/>
      <c r="N151" s="46"/>
    </row>
    <row r="152" spans="1:14" ht="13.8" hidden="1" x14ac:dyDescent="0.25">
      <c r="A152" s="2">
        <v>5</v>
      </c>
      <c r="B152" s="2" t="s">
        <v>400</v>
      </c>
      <c r="C152" s="34" t="s">
        <v>411</v>
      </c>
      <c r="D152" s="50" t="s">
        <v>412</v>
      </c>
      <c r="E152" s="145"/>
      <c r="F152" s="145"/>
      <c r="G152" s="369"/>
      <c r="H152" s="349">
        <f t="shared" si="2"/>
        <v>0</v>
      </c>
      <c r="I152" s="53"/>
      <c r="J152" s="53"/>
      <c r="K152" s="31"/>
      <c r="L152" s="140"/>
      <c r="M152" s="143"/>
      <c r="N152" s="46"/>
    </row>
    <row r="153" spans="1:14" ht="13.8" hidden="1" x14ac:dyDescent="0.25">
      <c r="A153" s="2">
        <v>5</v>
      </c>
      <c r="B153" s="2" t="s">
        <v>400</v>
      </c>
      <c r="C153" s="34" t="s">
        <v>413</v>
      </c>
      <c r="D153" s="50" t="s">
        <v>414</v>
      </c>
      <c r="E153" s="145"/>
      <c r="F153" s="145"/>
      <c r="G153" s="369"/>
      <c r="H153" s="349">
        <f t="shared" si="2"/>
        <v>0</v>
      </c>
      <c r="I153" s="53"/>
      <c r="J153" s="53"/>
      <c r="K153" s="31"/>
      <c r="L153" s="140"/>
      <c r="M153" s="143"/>
      <c r="N153" s="46"/>
    </row>
    <row r="154" spans="1:14" ht="26.4" x14ac:dyDescent="0.25">
      <c r="A154" s="2">
        <v>5</v>
      </c>
      <c r="B154" s="2" t="s">
        <v>400</v>
      </c>
      <c r="C154" s="879" t="s">
        <v>415</v>
      </c>
      <c r="D154" s="50" t="s">
        <v>416</v>
      </c>
      <c r="E154" s="145"/>
      <c r="F154" s="145"/>
      <c r="G154" s="369">
        <v>16500000</v>
      </c>
      <c r="H154" s="349">
        <f t="shared" si="2"/>
        <v>16500000</v>
      </c>
      <c r="I154" s="53" t="s">
        <v>1032</v>
      </c>
      <c r="J154" s="53"/>
      <c r="K154" s="31"/>
      <c r="L154" s="140"/>
      <c r="M154" s="143"/>
      <c r="N154" s="46"/>
    </row>
    <row r="155" spans="1:14" ht="13.8" hidden="1" x14ac:dyDescent="0.25">
      <c r="A155" s="2">
        <v>5</v>
      </c>
      <c r="B155" s="2" t="s">
        <v>419</v>
      </c>
      <c r="C155" s="34" t="s">
        <v>420</v>
      </c>
      <c r="D155" s="50" t="s">
        <v>421</v>
      </c>
      <c r="E155" s="145"/>
      <c r="F155" s="145"/>
      <c r="G155" s="369"/>
      <c r="H155" s="349">
        <f t="shared" si="2"/>
        <v>0</v>
      </c>
      <c r="I155" s="53"/>
      <c r="J155" s="53"/>
      <c r="K155" s="31"/>
      <c r="L155" s="140"/>
      <c r="M155" s="143"/>
      <c r="N155" s="46"/>
    </row>
    <row r="156" spans="1:14" ht="13.8" hidden="1" x14ac:dyDescent="0.25">
      <c r="A156" s="2">
        <v>5</v>
      </c>
      <c r="B156" s="2" t="s">
        <v>419</v>
      </c>
      <c r="C156" s="34" t="s">
        <v>422</v>
      </c>
      <c r="D156" s="50" t="s">
        <v>423</v>
      </c>
      <c r="E156" s="145"/>
      <c r="F156" s="145"/>
      <c r="G156" s="369"/>
      <c r="H156" s="349">
        <f t="shared" si="2"/>
        <v>0</v>
      </c>
      <c r="I156" s="53"/>
      <c r="J156" s="53"/>
      <c r="K156" s="31"/>
      <c r="L156" s="140"/>
      <c r="M156" s="143"/>
      <c r="N156" s="46"/>
    </row>
    <row r="157" spans="1:14" ht="13.8" hidden="1" x14ac:dyDescent="0.25">
      <c r="A157" s="2">
        <v>5</v>
      </c>
      <c r="B157" s="2" t="s">
        <v>419</v>
      </c>
      <c r="C157" s="34" t="s">
        <v>424</v>
      </c>
      <c r="D157" s="50" t="s">
        <v>425</v>
      </c>
      <c r="E157" s="145"/>
      <c r="F157" s="145"/>
      <c r="G157" s="369"/>
      <c r="H157" s="349">
        <f t="shared" si="2"/>
        <v>0</v>
      </c>
      <c r="I157" s="53"/>
      <c r="J157" s="53"/>
      <c r="K157" s="31"/>
      <c r="L157" s="140"/>
      <c r="M157" s="143"/>
      <c r="N157" s="46"/>
    </row>
    <row r="158" spans="1:14" ht="13.8" hidden="1" x14ac:dyDescent="0.25">
      <c r="A158" s="2">
        <v>5</v>
      </c>
      <c r="B158" s="2" t="s">
        <v>426</v>
      </c>
      <c r="C158" s="34" t="s">
        <v>427</v>
      </c>
      <c r="D158" s="50" t="s">
        <v>428</v>
      </c>
      <c r="E158" s="145"/>
      <c r="F158" s="145"/>
      <c r="G158" s="369"/>
      <c r="H158" s="349">
        <f t="shared" si="2"/>
        <v>0</v>
      </c>
      <c r="I158" s="53"/>
      <c r="J158" s="53"/>
      <c r="K158" s="31"/>
      <c r="L158" s="140"/>
      <c r="M158" s="143"/>
      <c r="N158" s="46"/>
    </row>
    <row r="159" spans="1:14" ht="13.8" x14ac:dyDescent="0.25">
      <c r="A159" s="2">
        <v>5</v>
      </c>
      <c r="B159" s="2" t="s">
        <v>426</v>
      </c>
      <c r="C159" s="879" t="s">
        <v>429</v>
      </c>
      <c r="D159" s="50" t="s">
        <v>430</v>
      </c>
      <c r="E159" s="145"/>
      <c r="F159" s="145"/>
      <c r="G159" s="369">
        <v>5000000</v>
      </c>
      <c r="H159" s="349">
        <f t="shared" si="2"/>
        <v>5000000</v>
      </c>
      <c r="I159" s="53"/>
      <c r="J159" s="53"/>
      <c r="K159" s="31" t="s">
        <v>129</v>
      </c>
      <c r="L159" s="140" t="s">
        <v>1033</v>
      </c>
      <c r="M159" s="143"/>
      <c r="N159" s="46"/>
    </row>
    <row r="160" spans="1:14" ht="13.8" x14ac:dyDescent="0.25">
      <c r="A160" s="2">
        <v>5</v>
      </c>
      <c r="B160" s="2" t="s">
        <v>426</v>
      </c>
      <c r="C160" s="879" t="s">
        <v>431</v>
      </c>
      <c r="D160" s="50" t="s">
        <v>432</v>
      </c>
      <c r="E160" s="145"/>
      <c r="F160" s="145"/>
      <c r="G160" s="366">
        <v>2300000</v>
      </c>
      <c r="H160" s="349">
        <f t="shared" si="2"/>
        <v>2300000</v>
      </c>
      <c r="I160" s="52"/>
      <c r="J160" s="52"/>
      <c r="K160" s="31" t="s">
        <v>129</v>
      </c>
      <c r="L160" s="140" t="s">
        <v>1034</v>
      </c>
      <c r="M160" s="143"/>
      <c r="N160" s="46"/>
    </row>
    <row r="161" spans="1:14" ht="13.8" hidden="1" x14ac:dyDescent="0.25">
      <c r="A161" s="2">
        <v>5</v>
      </c>
      <c r="B161" s="2" t="s">
        <v>426</v>
      </c>
      <c r="C161" s="34" t="s">
        <v>436</v>
      </c>
      <c r="D161" s="50" t="s">
        <v>437</v>
      </c>
      <c r="E161" s="145"/>
      <c r="F161" s="145"/>
      <c r="G161" s="369"/>
      <c r="H161" s="349">
        <f t="shared" si="2"/>
        <v>0</v>
      </c>
      <c r="I161" s="53"/>
      <c r="J161" s="53"/>
      <c r="K161" s="31"/>
      <c r="L161" s="140"/>
      <c r="M161" s="143"/>
      <c r="N161" s="46"/>
    </row>
    <row r="162" spans="1:14" ht="13.8" hidden="1" x14ac:dyDescent="0.25">
      <c r="A162" s="1">
        <v>6</v>
      </c>
      <c r="B162" s="2" t="s">
        <v>438</v>
      </c>
      <c r="C162" s="34" t="s">
        <v>439</v>
      </c>
      <c r="D162" s="50" t="s">
        <v>440</v>
      </c>
      <c r="E162" s="145"/>
      <c r="F162" s="145"/>
      <c r="G162" s="369"/>
      <c r="H162" s="349">
        <f t="shared" si="2"/>
        <v>0</v>
      </c>
      <c r="I162" s="53"/>
      <c r="J162" s="53"/>
      <c r="K162" s="31"/>
      <c r="L162" s="140"/>
      <c r="M162" s="143"/>
      <c r="N162" s="46"/>
    </row>
    <row r="163" spans="1:14" ht="13.8" hidden="1" x14ac:dyDescent="0.25">
      <c r="A163" s="1">
        <v>6</v>
      </c>
      <c r="B163" s="2" t="s">
        <v>438</v>
      </c>
      <c r="C163" s="34" t="s">
        <v>441</v>
      </c>
      <c r="D163" s="46" t="s">
        <v>442</v>
      </c>
      <c r="E163" s="145"/>
      <c r="F163" s="145"/>
      <c r="G163" s="366"/>
      <c r="H163" s="349">
        <f t="shared" si="2"/>
        <v>0</v>
      </c>
      <c r="I163" s="53"/>
      <c r="J163" s="53"/>
      <c r="K163" s="31"/>
      <c r="L163" s="140"/>
      <c r="M163" s="143"/>
      <c r="N163" s="46"/>
    </row>
    <row r="164" spans="1:14" ht="66" x14ac:dyDescent="0.25">
      <c r="A164" s="1">
        <v>6</v>
      </c>
      <c r="B164" s="2" t="s">
        <v>438</v>
      </c>
      <c r="C164" s="879" t="s">
        <v>443</v>
      </c>
      <c r="D164" s="54" t="s">
        <v>444</v>
      </c>
      <c r="E164" s="145"/>
      <c r="F164" s="145"/>
      <c r="G164" s="366">
        <v>2543038</v>
      </c>
      <c r="H164" s="349">
        <f t="shared" si="2"/>
        <v>2543038</v>
      </c>
      <c r="I164" s="63" t="s">
        <v>1035</v>
      </c>
      <c r="J164" s="63"/>
      <c r="K164" s="31"/>
      <c r="L164" s="140"/>
      <c r="M164" s="143"/>
      <c r="N164" s="46"/>
    </row>
    <row r="165" spans="1:14" ht="66" x14ac:dyDescent="0.25">
      <c r="A165" s="1">
        <v>6</v>
      </c>
      <c r="B165" s="2" t="s">
        <v>438</v>
      </c>
      <c r="C165" s="879" t="s">
        <v>446</v>
      </c>
      <c r="D165" s="54" t="s">
        <v>444</v>
      </c>
      <c r="E165" s="145"/>
      <c r="F165" s="145"/>
      <c r="G165" s="366">
        <v>404943</v>
      </c>
      <c r="H165" s="349">
        <f t="shared" si="2"/>
        <v>404943</v>
      </c>
      <c r="I165" s="63" t="s">
        <v>1036</v>
      </c>
      <c r="J165" s="63"/>
      <c r="K165" s="31"/>
      <c r="L165" s="140"/>
      <c r="M165" s="141"/>
      <c r="N165" s="46"/>
    </row>
    <row r="166" spans="1:14" ht="13.8" hidden="1" x14ac:dyDescent="0.25">
      <c r="A166" s="1">
        <v>6</v>
      </c>
      <c r="B166" s="2" t="s">
        <v>438</v>
      </c>
      <c r="C166" s="34" t="s">
        <v>448</v>
      </c>
      <c r="D166" s="50" t="s">
        <v>449</v>
      </c>
      <c r="E166" s="145"/>
      <c r="F166" s="145"/>
      <c r="G166" s="366"/>
      <c r="H166" s="349">
        <f t="shared" si="2"/>
        <v>0</v>
      </c>
      <c r="I166" s="53"/>
      <c r="J166" s="53"/>
      <c r="K166" s="31"/>
      <c r="L166" s="140"/>
      <c r="M166" s="143"/>
      <c r="N166" s="46"/>
    </row>
    <row r="167" spans="1:14" ht="13.8" hidden="1" x14ac:dyDescent="0.25">
      <c r="C167" s="65" t="s">
        <v>450</v>
      </c>
      <c r="D167" s="66" t="s">
        <v>449</v>
      </c>
      <c r="E167" s="145"/>
      <c r="F167" s="145"/>
      <c r="G167" s="366"/>
      <c r="H167" s="349"/>
      <c r="I167" s="53"/>
      <c r="J167" s="53"/>
      <c r="K167" s="31"/>
      <c r="L167" s="140"/>
      <c r="M167" s="143"/>
      <c r="N167" s="46"/>
    </row>
    <row r="168" spans="1:14" ht="13.8" hidden="1" outlineLevel="1" x14ac:dyDescent="0.25">
      <c r="C168" s="67" t="s">
        <v>451</v>
      </c>
      <c r="D168" s="54" t="s">
        <v>452</v>
      </c>
      <c r="E168" s="145"/>
      <c r="F168" s="145"/>
      <c r="G168" s="366"/>
      <c r="H168" s="349">
        <f t="shared" si="2"/>
        <v>0</v>
      </c>
      <c r="I168" s="53"/>
      <c r="J168" s="53"/>
      <c r="K168" s="31"/>
      <c r="L168" s="140"/>
      <c r="M168" s="143"/>
      <c r="N168" s="46"/>
    </row>
    <row r="169" spans="1:14" ht="13.8" hidden="1" outlineLevel="1" x14ac:dyDescent="0.25">
      <c r="C169" s="67" t="s">
        <v>453</v>
      </c>
      <c r="D169" s="54" t="s">
        <v>454</v>
      </c>
      <c r="E169" s="145"/>
      <c r="F169" s="145"/>
      <c r="G169" s="366"/>
      <c r="H169" s="349">
        <f t="shared" si="2"/>
        <v>0</v>
      </c>
      <c r="I169" s="53"/>
      <c r="J169" s="53"/>
      <c r="K169" s="31"/>
      <c r="L169" s="140"/>
      <c r="M169" s="143"/>
      <c r="N169" s="46"/>
    </row>
    <row r="170" spans="1:14" ht="13.8" hidden="1" outlineLevel="1" x14ac:dyDescent="0.25">
      <c r="C170" s="67" t="s">
        <v>455</v>
      </c>
      <c r="D170" s="54" t="s">
        <v>456</v>
      </c>
      <c r="E170" s="145"/>
      <c r="F170" s="145"/>
      <c r="G170" s="366"/>
      <c r="H170" s="349">
        <f t="shared" si="2"/>
        <v>0</v>
      </c>
      <c r="I170" s="53"/>
      <c r="J170" s="53"/>
      <c r="K170" s="31"/>
      <c r="L170" s="140"/>
      <c r="M170" s="143"/>
      <c r="N170" s="46"/>
    </row>
    <row r="171" spans="1:14" ht="13.8" hidden="1" outlineLevel="1" x14ac:dyDescent="0.25">
      <c r="C171" s="67" t="s">
        <v>457</v>
      </c>
      <c r="D171" s="54" t="s">
        <v>458</v>
      </c>
      <c r="E171" s="145"/>
      <c r="F171" s="145"/>
      <c r="G171" s="366"/>
      <c r="H171" s="349">
        <f t="shared" si="2"/>
        <v>0</v>
      </c>
      <c r="I171" s="53"/>
      <c r="J171" s="53"/>
      <c r="K171" s="31"/>
      <c r="L171" s="140"/>
      <c r="M171" s="143"/>
      <c r="N171" s="46"/>
    </row>
    <row r="172" spans="1:14" ht="13.8" hidden="1" outlineLevel="1" x14ac:dyDescent="0.25">
      <c r="C172" s="67" t="s">
        <v>459</v>
      </c>
      <c r="D172" s="54" t="s">
        <v>460</v>
      </c>
      <c r="E172" s="145"/>
      <c r="F172" s="145"/>
      <c r="G172" s="366"/>
      <c r="H172" s="349">
        <f t="shared" si="2"/>
        <v>0</v>
      </c>
      <c r="I172" s="53"/>
      <c r="J172" s="53"/>
      <c r="K172" s="31"/>
      <c r="L172" s="140"/>
      <c r="M172" s="143"/>
      <c r="N172" s="46"/>
    </row>
    <row r="173" spans="1:14" ht="13.8" hidden="1" outlineLevel="1" x14ac:dyDescent="0.25">
      <c r="C173" s="67" t="s">
        <v>461</v>
      </c>
      <c r="D173" s="54" t="s">
        <v>462</v>
      </c>
      <c r="E173" s="145"/>
      <c r="F173" s="145"/>
      <c r="G173" s="366"/>
      <c r="H173" s="349">
        <f t="shared" si="2"/>
        <v>0</v>
      </c>
      <c r="I173" s="53"/>
      <c r="J173" s="53"/>
      <c r="K173" s="31"/>
      <c r="L173" s="140"/>
      <c r="M173" s="143"/>
      <c r="N173" s="46"/>
    </row>
    <row r="174" spans="1:14" ht="13.8" hidden="1" outlineLevel="1" x14ac:dyDescent="0.25">
      <c r="C174" s="67" t="s">
        <v>463</v>
      </c>
      <c r="D174" s="54" t="s">
        <v>464</v>
      </c>
      <c r="E174" s="145"/>
      <c r="F174" s="145"/>
      <c r="G174" s="366"/>
      <c r="H174" s="349">
        <f t="shared" si="2"/>
        <v>0</v>
      </c>
      <c r="I174" s="53"/>
      <c r="J174" s="53"/>
      <c r="K174" s="31"/>
      <c r="L174" s="140"/>
      <c r="M174" s="143"/>
      <c r="N174" s="46"/>
    </row>
    <row r="175" spans="1:14" ht="13.8" hidden="1" outlineLevel="1" x14ac:dyDescent="0.25">
      <c r="C175" s="67" t="s">
        <v>465</v>
      </c>
      <c r="D175" s="54" t="s">
        <v>466</v>
      </c>
      <c r="E175" s="145"/>
      <c r="F175" s="145"/>
      <c r="G175" s="366"/>
      <c r="H175" s="349">
        <f t="shared" si="2"/>
        <v>0</v>
      </c>
      <c r="I175" s="53"/>
      <c r="J175" s="53"/>
      <c r="K175" s="31"/>
      <c r="L175" s="140"/>
      <c r="M175" s="143"/>
      <c r="N175" s="46"/>
    </row>
    <row r="176" spans="1:14" ht="13.8" hidden="1" outlineLevel="1" x14ac:dyDescent="0.25">
      <c r="C176" s="67" t="s">
        <v>467</v>
      </c>
      <c r="D176" s="54" t="s">
        <v>468</v>
      </c>
      <c r="E176" s="145"/>
      <c r="F176" s="145"/>
      <c r="G176" s="366"/>
      <c r="H176" s="349">
        <f t="shared" si="2"/>
        <v>0</v>
      </c>
      <c r="I176" s="53"/>
      <c r="J176" s="53"/>
      <c r="K176" s="31"/>
      <c r="L176" s="140"/>
      <c r="M176" s="143"/>
      <c r="N176" s="46"/>
    </row>
    <row r="177" spans="3:14" ht="13.8" hidden="1" outlineLevel="1" x14ac:dyDescent="0.25">
      <c r="C177" s="67" t="s">
        <v>469</v>
      </c>
      <c r="D177" s="54" t="s">
        <v>470</v>
      </c>
      <c r="E177" s="145"/>
      <c r="F177" s="145"/>
      <c r="G177" s="366"/>
      <c r="H177" s="349">
        <f t="shared" si="2"/>
        <v>0</v>
      </c>
      <c r="I177" s="53"/>
      <c r="J177" s="53"/>
      <c r="K177" s="31"/>
      <c r="L177" s="140"/>
      <c r="M177" s="143"/>
      <c r="N177" s="46"/>
    </row>
    <row r="178" spans="3:14" ht="13.8" hidden="1" outlineLevel="1" x14ac:dyDescent="0.25">
      <c r="C178" s="67" t="s">
        <v>471</v>
      </c>
      <c r="D178" s="54" t="s">
        <v>472</v>
      </c>
      <c r="E178" s="145"/>
      <c r="F178" s="145"/>
      <c r="G178" s="366"/>
      <c r="H178" s="349">
        <f t="shared" si="2"/>
        <v>0</v>
      </c>
      <c r="I178" s="53"/>
      <c r="J178" s="53"/>
      <c r="K178" s="31"/>
      <c r="L178" s="140"/>
      <c r="M178" s="143"/>
      <c r="N178" s="46"/>
    </row>
    <row r="179" spans="3:14" ht="13.8" hidden="1" outlineLevel="1" x14ac:dyDescent="0.25">
      <c r="C179" s="67" t="s">
        <v>473</v>
      </c>
      <c r="D179" s="54" t="s">
        <v>474</v>
      </c>
      <c r="E179" s="145"/>
      <c r="F179" s="145"/>
      <c r="G179" s="366"/>
      <c r="H179" s="349">
        <f t="shared" si="2"/>
        <v>0</v>
      </c>
      <c r="I179" s="53"/>
      <c r="J179" s="53"/>
      <c r="K179" s="31"/>
      <c r="L179" s="140"/>
      <c r="M179" s="143"/>
      <c r="N179" s="46"/>
    </row>
    <row r="180" spans="3:14" ht="13.8" hidden="1" outlineLevel="1" x14ac:dyDescent="0.25">
      <c r="C180" s="67" t="s">
        <v>475</v>
      </c>
      <c r="D180" s="54" t="s">
        <v>476</v>
      </c>
      <c r="E180" s="145"/>
      <c r="F180" s="145"/>
      <c r="G180" s="366"/>
      <c r="H180" s="349">
        <f t="shared" si="2"/>
        <v>0</v>
      </c>
      <c r="I180" s="53"/>
      <c r="J180" s="53"/>
      <c r="K180" s="31"/>
      <c r="L180" s="140"/>
      <c r="M180" s="143"/>
      <c r="N180" s="46"/>
    </row>
    <row r="181" spans="3:14" ht="13.8" hidden="1" outlineLevel="1" x14ac:dyDescent="0.25">
      <c r="C181" s="67" t="s">
        <v>477</v>
      </c>
      <c r="D181" s="54" t="s">
        <v>478</v>
      </c>
      <c r="E181" s="145"/>
      <c r="F181" s="145"/>
      <c r="G181" s="366"/>
      <c r="H181" s="349">
        <f t="shared" si="2"/>
        <v>0</v>
      </c>
      <c r="I181" s="53"/>
      <c r="J181" s="53"/>
      <c r="K181" s="31"/>
      <c r="L181" s="140"/>
      <c r="M181" s="143"/>
      <c r="N181" s="46"/>
    </row>
    <row r="182" spans="3:14" ht="13.8" hidden="1" outlineLevel="1" x14ac:dyDescent="0.25">
      <c r="C182" s="67" t="s">
        <v>479</v>
      </c>
      <c r="D182" s="54" t="s">
        <v>480</v>
      </c>
      <c r="E182" s="145"/>
      <c r="F182" s="145"/>
      <c r="G182" s="366"/>
      <c r="H182" s="349">
        <f t="shared" si="2"/>
        <v>0</v>
      </c>
      <c r="I182" s="53"/>
      <c r="J182" s="53"/>
      <c r="K182" s="31"/>
      <c r="L182" s="140"/>
      <c r="M182" s="143"/>
      <c r="N182" s="46"/>
    </row>
    <row r="183" spans="3:14" ht="13.8" hidden="1" outlineLevel="1" x14ac:dyDescent="0.25">
      <c r="C183" s="67" t="s">
        <v>481</v>
      </c>
      <c r="D183" s="54" t="s">
        <v>482</v>
      </c>
      <c r="E183" s="145"/>
      <c r="F183" s="145"/>
      <c r="G183" s="366"/>
      <c r="H183" s="349">
        <f t="shared" si="2"/>
        <v>0</v>
      </c>
      <c r="I183" s="53"/>
      <c r="J183" s="53"/>
      <c r="K183" s="31"/>
      <c r="L183" s="140"/>
      <c r="M183" s="143"/>
      <c r="N183" s="46"/>
    </row>
    <row r="184" spans="3:14" ht="13.8" hidden="1" outlineLevel="1" x14ac:dyDescent="0.25">
      <c r="C184" s="67" t="s">
        <v>483</v>
      </c>
      <c r="D184" s="54" t="s">
        <v>484</v>
      </c>
      <c r="E184" s="145"/>
      <c r="F184" s="145"/>
      <c r="G184" s="366"/>
      <c r="H184" s="349">
        <f t="shared" si="2"/>
        <v>0</v>
      </c>
      <c r="I184" s="53"/>
      <c r="J184" s="53"/>
      <c r="K184" s="31"/>
      <c r="L184" s="140"/>
      <c r="M184" s="143"/>
      <c r="N184" s="46"/>
    </row>
    <row r="185" spans="3:14" ht="13.8" hidden="1" outlineLevel="1" x14ac:dyDescent="0.25">
      <c r="C185" s="67" t="s">
        <v>485</v>
      </c>
      <c r="D185" s="54" t="s">
        <v>486</v>
      </c>
      <c r="E185" s="145"/>
      <c r="F185" s="145"/>
      <c r="G185" s="366"/>
      <c r="H185" s="349">
        <f t="shared" si="2"/>
        <v>0</v>
      </c>
      <c r="I185" s="53"/>
      <c r="J185" s="53"/>
      <c r="K185" s="31"/>
      <c r="L185" s="140"/>
      <c r="M185" s="143"/>
      <c r="N185" s="46"/>
    </row>
    <row r="186" spans="3:14" ht="13.8" hidden="1" outlineLevel="1" x14ac:dyDescent="0.25">
      <c r="C186" s="67" t="s">
        <v>487</v>
      </c>
      <c r="D186" s="54" t="s">
        <v>488</v>
      </c>
      <c r="E186" s="145"/>
      <c r="F186" s="145"/>
      <c r="G186" s="366"/>
      <c r="H186" s="349">
        <f t="shared" si="2"/>
        <v>0</v>
      </c>
      <c r="I186" s="53"/>
      <c r="J186" s="53"/>
      <c r="K186" s="31"/>
      <c r="L186" s="140"/>
      <c r="M186" s="143"/>
      <c r="N186" s="46"/>
    </row>
    <row r="187" spans="3:14" ht="13.8" hidden="1" outlineLevel="1" x14ac:dyDescent="0.25">
      <c r="C187" s="67" t="s">
        <v>489</v>
      </c>
      <c r="D187" s="54" t="s">
        <v>490</v>
      </c>
      <c r="E187" s="145"/>
      <c r="F187" s="145"/>
      <c r="G187" s="366"/>
      <c r="H187" s="349">
        <f t="shared" si="2"/>
        <v>0</v>
      </c>
      <c r="I187" s="53"/>
      <c r="J187" s="53"/>
      <c r="K187" s="31"/>
      <c r="L187" s="140"/>
      <c r="M187" s="143"/>
      <c r="N187" s="46"/>
    </row>
    <row r="188" spans="3:14" ht="13.8" hidden="1" outlineLevel="1" x14ac:dyDescent="0.25">
      <c r="C188" s="67" t="s">
        <v>491</v>
      </c>
      <c r="D188" s="54" t="s">
        <v>492</v>
      </c>
      <c r="E188" s="145"/>
      <c r="F188" s="145"/>
      <c r="G188" s="366"/>
      <c r="H188" s="349">
        <f t="shared" si="2"/>
        <v>0</v>
      </c>
      <c r="I188" s="53"/>
      <c r="J188" s="53"/>
      <c r="K188" s="31"/>
      <c r="L188" s="140"/>
      <c r="M188" s="143"/>
      <c r="N188" s="46"/>
    </row>
    <row r="189" spans="3:14" ht="13.8" hidden="1" outlineLevel="1" x14ac:dyDescent="0.25">
      <c r="C189" s="67" t="s">
        <v>493</v>
      </c>
      <c r="D189" s="54" t="s">
        <v>494</v>
      </c>
      <c r="E189" s="145"/>
      <c r="F189" s="145"/>
      <c r="G189" s="366"/>
      <c r="H189" s="349">
        <f t="shared" si="2"/>
        <v>0</v>
      </c>
      <c r="I189" s="53"/>
      <c r="J189" s="53"/>
      <c r="K189" s="31"/>
      <c r="L189" s="140"/>
      <c r="M189" s="143"/>
      <c r="N189" s="46"/>
    </row>
    <row r="190" spans="3:14" ht="13.8" hidden="1" outlineLevel="1" x14ac:dyDescent="0.25">
      <c r="C190" s="67" t="s">
        <v>495</v>
      </c>
      <c r="D190" s="54" t="s">
        <v>496</v>
      </c>
      <c r="E190" s="145"/>
      <c r="F190" s="145"/>
      <c r="G190" s="366"/>
      <c r="H190" s="349">
        <f t="shared" si="2"/>
        <v>0</v>
      </c>
      <c r="I190" s="53"/>
      <c r="J190" s="53"/>
      <c r="K190" s="31"/>
      <c r="L190" s="140"/>
      <c r="M190" s="143"/>
      <c r="N190" s="46"/>
    </row>
    <row r="191" spans="3:14" ht="13.8" hidden="1" outlineLevel="1" x14ac:dyDescent="0.25">
      <c r="C191" s="67" t="s">
        <v>497</v>
      </c>
      <c r="D191" s="54" t="s">
        <v>498</v>
      </c>
      <c r="E191" s="145"/>
      <c r="F191" s="145"/>
      <c r="G191" s="366"/>
      <c r="H191" s="349">
        <f t="shared" si="2"/>
        <v>0</v>
      </c>
      <c r="I191" s="53"/>
      <c r="J191" s="53"/>
      <c r="K191" s="31"/>
      <c r="L191" s="140"/>
      <c r="M191" s="143"/>
      <c r="N191" s="46"/>
    </row>
    <row r="192" spans="3:14" ht="13.8" hidden="1" outlineLevel="1" x14ac:dyDescent="0.25">
      <c r="C192" s="67" t="s">
        <v>499</v>
      </c>
      <c r="D192" s="54" t="s">
        <v>500</v>
      </c>
      <c r="E192" s="145"/>
      <c r="F192" s="145"/>
      <c r="G192" s="366"/>
      <c r="H192" s="349">
        <f t="shared" si="2"/>
        <v>0</v>
      </c>
      <c r="I192" s="53"/>
      <c r="J192" s="53"/>
      <c r="K192" s="31"/>
      <c r="L192" s="140"/>
      <c r="M192" s="143"/>
      <c r="N192" s="46"/>
    </row>
    <row r="193" spans="3:14" ht="13.8" hidden="1" outlineLevel="1" x14ac:dyDescent="0.25">
      <c r="C193" s="67" t="s">
        <v>501</v>
      </c>
      <c r="D193" s="54" t="s">
        <v>502</v>
      </c>
      <c r="E193" s="145"/>
      <c r="F193" s="145"/>
      <c r="G193" s="366"/>
      <c r="H193" s="349">
        <f t="shared" si="2"/>
        <v>0</v>
      </c>
      <c r="I193" s="53"/>
      <c r="J193" s="53"/>
      <c r="K193" s="31"/>
      <c r="L193" s="140"/>
      <c r="M193" s="143"/>
      <c r="N193" s="46"/>
    </row>
    <row r="194" spans="3:14" ht="13.8" hidden="1" outlineLevel="1" x14ac:dyDescent="0.25">
      <c r="C194" s="67" t="s">
        <v>503</v>
      </c>
      <c r="D194" s="54" t="s">
        <v>504</v>
      </c>
      <c r="E194" s="145"/>
      <c r="F194" s="145"/>
      <c r="G194" s="366"/>
      <c r="H194" s="349">
        <f t="shared" si="2"/>
        <v>0</v>
      </c>
      <c r="I194" s="53"/>
      <c r="J194" s="53"/>
      <c r="K194" s="31"/>
      <c r="L194" s="140"/>
      <c r="M194" s="143"/>
      <c r="N194" s="46"/>
    </row>
    <row r="195" spans="3:14" ht="13.8" hidden="1" outlineLevel="1" x14ac:dyDescent="0.25">
      <c r="C195" s="67" t="s">
        <v>505</v>
      </c>
      <c r="D195" s="54" t="s">
        <v>506</v>
      </c>
      <c r="E195" s="145"/>
      <c r="F195" s="145"/>
      <c r="G195" s="366"/>
      <c r="H195" s="349">
        <f t="shared" si="2"/>
        <v>0</v>
      </c>
      <c r="I195" s="53"/>
      <c r="J195" s="53"/>
      <c r="K195" s="31"/>
      <c r="L195" s="140"/>
      <c r="M195" s="143"/>
      <c r="N195" s="46"/>
    </row>
    <row r="196" spans="3:14" ht="13.8" hidden="1" outlineLevel="1" x14ac:dyDescent="0.25">
      <c r="C196" s="67" t="s">
        <v>507</v>
      </c>
      <c r="D196" s="54" t="s">
        <v>508</v>
      </c>
      <c r="E196" s="145"/>
      <c r="F196" s="145"/>
      <c r="G196" s="366"/>
      <c r="H196" s="349">
        <f t="shared" si="2"/>
        <v>0</v>
      </c>
      <c r="I196" s="53"/>
      <c r="J196" s="53"/>
      <c r="K196" s="31"/>
      <c r="L196" s="140"/>
      <c r="M196" s="143"/>
      <c r="N196" s="46"/>
    </row>
    <row r="197" spans="3:14" ht="13.8" hidden="1" outlineLevel="1" x14ac:dyDescent="0.25">
      <c r="C197" s="67" t="s">
        <v>509</v>
      </c>
      <c r="D197" s="54" t="s">
        <v>510</v>
      </c>
      <c r="E197" s="145"/>
      <c r="F197" s="145"/>
      <c r="G197" s="366"/>
      <c r="H197" s="349">
        <f t="shared" si="2"/>
        <v>0</v>
      </c>
      <c r="I197" s="53"/>
      <c r="J197" s="53"/>
      <c r="K197" s="31"/>
      <c r="L197" s="140"/>
      <c r="M197" s="143"/>
      <c r="N197" s="46"/>
    </row>
    <row r="198" spans="3:14" ht="13.8" hidden="1" outlineLevel="1" x14ac:dyDescent="0.25">
      <c r="C198" s="67" t="s">
        <v>511</v>
      </c>
      <c r="D198" s="54" t="s">
        <v>512</v>
      </c>
      <c r="E198" s="145"/>
      <c r="F198" s="145"/>
      <c r="G198" s="366"/>
      <c r="H198" s="349">
        <f t="shared" si="2"/>
        <v>0</v>
      </c>
      <c r="I198" s="53"/>
      <c r="J198" s="53"/>
      <c r="K198" s="31"/>
      <c r="L198" s="140"/>
      <c r="M198" s="143"/>
      <c r="N198" s="46"/>
    </row>
    <row r="199" spans="3:14" ht="13.8" hidden="1" outlineLevel="1" x14ac:dyDescent="0.25">
      <c r="C199" s="67" t="s">
        <v>513</v>
      </c>
      <c r="D199" s="54" t="s">
        <v>514</v>
      </c>
      <c r="E199" s="145"/>
      <c r="F199" s="145"/>
      <c r="G199" s="366"/>
      <c r="H199" s="349">
        <f t="shared" ref="H199:H262" si="3">+E199+F199+G199</f>
        <v>0</v>
      </c>
      <c r="I199" s="53"/>
      <c r="J199" s="53"/>
      <c r="K199" s="31"/>
      <c r="L199" s="140"/>
      <c r="M199" s="143"/>
      <c r="N199" s="46"/>
    </row>
    <row r="200" spans="3:14" ht="13.8" hidden="1" outlineLevel="1" x14ac:dyDescent="0.25">
      <c r="C200" s="67" t="s">
        <v>515</v>
      </c>
      <c r="D200" s="54" t="s">
        <v>516</v>
      </c>
      <c r="E200" s="145"/>
      <c r="F200" s="145"/>
      <c r="G200" s="366"/>
      <c r="H200" s="349">
        <f t="shared" si="3"/>
        <v>0</v>
      </c>
      <c r="I200" s="53"/>
      <c r="J200" s="53"/>
      <c r="K200" s="31"/>
      <c r="L200" s="140"/>
      <c r="M200" s="143"/>
      <c r="N200" s="46"/>
    </row>
    <row r="201" spans="3:14" ht="13.8" hidden="1" outlineLevel="1" x14ac:dyDescent="0.25">
      <c r="C201" s="67" t="s">
        <v>517</v>
      </c>
      <c r="D201" s="54" t="s">
        <v>518</v>
      </c>
      <c r="E201" s="145"/>
      <c r="F201" s="145"/>
      <c r="G201" s="366"/>
      <c r="H201" s="349">
        <f t="shared" si="3"/>
        <v>0</v>
      </c>
      <c r="I201" s="53"/>
      <c r="J201" s="53"/>
      <c r="K201" s="31"/>
      <c r="L201" s="140"/>
      <c r="M201" s="143"/>
      <c r="N201" s="46"/>
    </row>
    <row r="202" spans="3:14" ht="13.8" hidden="1" outlineLevel="1" x14ac:dyDescent="0.25">
      <c r="C202" s="67" t="s">
        <v>519</v>
      </c>
      <c r="D202" s="54" t="s">
        <v>520</v>
      </c>
      <c r="E202" s="145"/>
      <c r="F202" s="145"/>
      <c r="G202" s="366"/>
      <c r="H202" s="349">
        <f t="shared" si="3"/>
        <v>0</v>
      </c>
      <c r="I202" s="53"/>
      <c r="J202" s="53"/>
      <c r="K202" s="31"/>
      <c r="L202" s="140"/>
      <c r="M202" s="143"/>
      <c r="N202" s="46"/>
    </row>
    <row r="203" spans="3:14" ht="13.8" hidden="1" outlineLevel="1" x14ac:dyDescent="0.25">
      <c r="C203" s="67" t="s">
        <v>521</v>
      </c>
      <c r="D203" s="54" t="s">
        <v>522</v>
      </c>
      <c r="E203" s="145"/>
      <c r="F203" s="145"/>
      <c r="G203" s="366"/>
      <c r="H203" s="349">
        <f t="shared" si="3"/>
        <v>0</v>
      </c>
      <c r="I203" s="53"/>
      <c r="J203" s="53"/>
      <c r="K203" s="31"/>
      <c r="L203" s="140"/>
      <c r="M203" s="143"/>
      <c r="N203" s="46"/>
    </row>
    <row r="204" spans="3:14" ht="13.8" hidden="1" outlineLevel="1" x14ac:dyDescent="0.25">
      <c r="C204" s="67" t="s">
        <v>523</v>
      </c>
      <c r="D204" s="54" t="s">
        <v>524</v>
      </c>
      <c r="E204" s="145"/>
      <c r="F204" s="145"/>
      <c r="G204" s="366"/>
      <c r="H204" s="349">
        <f t="shared" si="3"/>
        <v>0</v>
      </c>
      <c r="I204" s="53"/>
      <c r="J204" s="53"/>
      <c r="K204" s="31"/>
      <c r="L204" s="140"/>
      <c r="M204" s="143"/>
      <c r="N204" s="46"/>
    </row>
    <row r="205" spans="3:14" ht="13.8" hidden="1" outlineLevel="1" x14ac:dyDescent="0.25">
      <c r="C205" s="67" t="s">
        <v>525</v>
      </c>
      <c r="D205" s="54" t="s">
        <v>526</v>
      </c>
      <c r="E205" s="145"/>
      <c r="F205" s="145"/>
      <c r="G205" s="366"/>
      <c r="H205" s="349">
        <f t="shared" si="3"/>
        <v>0</v>
      </c>
      <c r="I205" s="53"/>
      <c r="J205" s="53"/>
      <c r="K205" s="31"/>
      <c r="L205" s="140"/>
      <c r="M205" s="143"/>
      <c r="N205" s="46"/>
    </row>
    <row r="206" spans="3:14" ht="13.8" hidden="1" outlineLevel="1" x14ac:dyDescent="0.25">
      <c r="C206" s="67" t="s">
        <v>527</v>
      </c>
      <c r="D206" s="54" t="s">
        <v>528</v>
      </c>
      <c r="E206" s="145"/>
      <c r="F206" s="145"/>
      <c r="G206" s="366"/>
      <c r="H206" s="349">
        <f t="shared" si="3"/>
        <v>0</v>
      </c>
      <c r="I206" s="53"/>
      <c r="J206" s="53"/>
      <c r="K206" s="31"/>
      <c r="L206" s="140"/>
      <c r="M206" s="143"/>
      <c r="N206" s="46"/>
    </row>
    <row r="207" spans="3:14" ht="13.8" hidden="1" outlineLevel="1" x14ac:dyDescent="0.25">
      <c r="C207" s="67" t="s">
        <v>529</v>
      </c>
      <c r="D207" s="54" t="s">
        <v>530</v>
      </c>
      <c r="E207" s="145"/>
      <c r="F207" s="145"/>
      <c r="G207" s="366"/>
      <c r="H207" s="349">
        <f t="shared" si="3"/>
        <v>0</v>
      </c>
      <c r="I207" s="53"/>
      <c r="J207" s="53"/>
      <c r="K207" s="31"/>
      <c r="L207" s="140"/>
      <c r="M207" s="143"/>
      <c r="N207" s="46"/>
    </row>
    <row r="208" spans="3:14" ht="13.8" hidden="1" outlineLevel="1" x14ac:dyDescent="0.25">
      <c r="C208" s="67" t="s">
        <v>531</v>
      </c>
      <c r="D208" s="54" t="s">
        <v>532</v>
      </c>
      <c r="E208" s="145"/>
      <c r="F208" s="145"/>
      <c r="G208" s="366"/>
      <c r="H208" s="349">
        <f t="shared" si="3"/>
        <v>0</v>
      </c>
      <c r="I208" s="53"/>
      <c r="J208" s="53"/>
      <c r="K208" s="31"/>
      <c r="L208" s="140"/>
      <c r="M208" s="143"/>
      <c r="N208" s="46"/>
    </row>
    <row r="209" spans="3:14" ht="13.8" hidden="1" outlineLevel="1" x14ac:dyDescent="0.25">
      <c r="C209" s="67" t="s">
        <v>533</v>
      </c>
      <c r="D209" s="54" t="s">
        <v>534</v>
      </c>
      <c r="E209" s="145"/>
      <c r="F209" s="145"/>
      <c r="G209" s="366"/>
      <c r="H209" s="349">
        <f t="shared" si="3"/>
        <v>0</v>
      </c>
      <c r="I209" s="53"/>
      <c r="J209" s="53"/>
      <c r="K209" s="31"/>
      <c r="L209" s="140"/>
      <c r="M209" s="143"/>
      <c r="N209" s="46"/>
    </row>
    <row r="210" spans="3:14" ht="13.8" hidden="1" outlineLevel="1" x14ac:dyDescent="0.25">
      <c r="C210" s="67" t="s">
        <v>535</v>
      </c>
      <c r="D210" s="54" t="s">
        <v>536</v>
      </c>
      <c r="E210" s="145"/>
      <c r="F210" s="145"/>
      <c r="G210" s="366"/>
      <c r="H210" s="349">
        <f t="shared" si="3"/>
        <v>0</v>
      </c>
      <c r="I210" s="53"/>
      <c r="J210" s="53"/>
      <c r="K210" s="31"/>
      <c r="L210" s="140"/>
      <c r="M210" s="143"/>
      <c r="N210" s="46"/>
    </row>
    <row r="211" spans="3:14" ht="13.8" hidden="1" outlineLevel="1" x14ac:dyDescent="0.25">
      <c r="C211" s="67" t="s">
        <v>537</v>
      </c>
      <c r="D211" s="54" t="s">
        <v>538</v>
      </c>
      <c r="E211" s="145"/>
      <c r="F211" s="145"/>
      <c r="G211" s="366"/>
      <c r="H211" s="349">
        <f t="shared" si="3"/>
        <v>0</v>
      </c>
      <c r="I211" s="53"/>
      <c r="J211" s="53"/>
      <c r="K211" s="31"/>
      <c r="L211" s="140"/>
      <c r="M211" s="143"/>
      <c r="N211" s="46"/>
    </row>
    <row r="212" spans="3:14" ht="13.8" hidden="1" outlineLevel="1" x14ac:dyDescent="0.25">
      <c r="C212" s="67" t="s">
        <v>539</v>
      </c>
      <c r="D212" s="54" t="s">
        <v>540</v>
      </c>
      <c r="E212" s="145"/>
      <c r="F212" s="145"/>
      <c r="G212" s="366"/>
      <c r="H212" s="349">
        <f t="shared" si="3"/>
        <v>0</v>
      </c>
      <c r="I212" s="53"/>
      <c r="J212" s="53"/>
      <c r="K212" s="31"/>
      <c r="L212" s="140"/>
      <c r="M212" s="143"/>
      <c r="N212" s="46"/>
    </row>
    <row r="213" spans="3:14" ht="13.8" hidden="1" outlineLevel="1" x14ac:dyDescent="0.25">
      <c r="C213" s="67" t="s">
        <v>541</v>
      </c>
      <c r="D213" s="54" t="s">
        <v>542</v>
      </c>
      <c r="E213" s="145"/>
      <c r="F213" s="145"/>
      <c r="G213" s="366"/>
      <c r="H213" s="349">
        <f t="shared" si="3"/>
        <v>0</v>
      </c>
      <c r="I213" s="53"/>
      <c r="J213" s="53"/>
      <c r="K213" s="31"/>
      <c r="L213" s="140"/>
      <c r="M213" s="143"/>
      <c r="N213" s="46"/>
    </row>
    <row r="214" spans="3:14" ht="13.8" hidden="1" outlineLevel="1" x14ac:dyDescent="0.25">
      <c r="C214" s="67" t="s">
        <v>543</v>
      </c>
      <c r="D214" s="54" t="s">
        <v>544</v>
      </c>
      <c r="E214" s="145"/>
      <c r="F214" s="145"/>
      <c r="G214" s="366"/>
      <c r="H214" s="349">
        <f t="shared" si="3"/>
        <v>0</v>
      </c>
      <c r="I214" s="53"/>
      <c r="J214" s="53"/>
      <c r="K214" s="31"/>
      <c r="L214" s="140"/>
      <c r="M214" s="143"/>
      <c r="N214" s="46"/>
    </row>
    <row r="215" spans="3:14" ht="13.8" hidden="1" outlineLevel="1" x14ac:dyDescent="0.25">
      <c r="C215" s="67" t="s">
        <v>545</v>
      </c>
      <c r="D215" s="54" t="s">
        <v>546</v>
      </c>
      <c r="E215" s="145"/>
      <c r="F215" s="145"/>
      <c r="G215" s="366"/>
      <c r="H215" s="349">
        <f t="shared" si="3"/>
        <v>0</v>
      </c>
      <c r="I215" s="53"/>
      <c r="J215" s="53"/>
      <c r="K215" s="31"/>
      <c r="L215" s="140"/>
      <c r="M215" s="143"/>
      <c r="N215" s="46"/>
    </row>
    <row r="216" spans="3:14" ht="13.8" hidden="1" outlineLevel="1" x14ac:dyDescent="0.25">
      <c r="C216" s="67" t="s">
        <v>547</v>
      </c>
      <c r="D216" s="54" t="s">
        <v>548</v>
      </c>
      <c r="E216" s="145"/>
      <c r="F216" s="145"/>
      <c r="G216" s="366"/>
      <c r="H216" s="349">
        <f t="shared" si="3"/>
        <v>0</v>
      </c>
      <c r="I216" s="53"/>
      <c r="J216" s="53"/>
      <c r="K216" s="31"/>
      <c r="L216" s="140"/>
      <c r="M216" s="143"/>
      <c r="N216" s="46"/>
    </row>
    <row r="217" spans="3:14" ht="13.8" hidden="1" outlineLevel="1" x14ac:dyDescent="0.25">
      <c r="C217" s="67" t="s">
        <v>549</v>
      </c>
      <c r="D217" s="54" t="s">
        <v>550</v>
      </c>
      <c r="E217" s="145"/>
      <c r="F217" s="145"/>
      <c r="G217" s="366"/>
      <c r="H217" s="349">
        <f t="shared" si="3"/>
        <v>0</v>
      </c>
      <c r="I217" s="53"/>
      <c r="J217" s="53"/>
      <c r="K217" s="31"/>
      <c r="L217" s="140"/>
      <c r="M217" s="143"/>
      <c r="N217" s="46"/>
    </row>
    <row r="218" spans="3:14" ht="13.8" hidden="1" outlineLevel="1" x14ac:dyDescent="0.25">
      <c r="C218" s="67" t="s">
        <v>551</v>
      </c>
      <c r="D218" s="54" t="s">
        <v>552</v>
      </c>
      <c r="E218" s="145"/>
      <c r="F218" s="145"/>
      <c r="G218" s="366"/>
      <c r="H218" s="349">
        <f t="shared" si="3"/>
        <v>0</v>
      </c>
      <c r="I218" s="53"/>
      <c r="J218" s="53"/>
      <c r="K218" s="31"/>
      <c r="L218" s="140"/>
      <c r="M218" s="143"/>
      <c r="N218" s="46"/>
    </row>
    <row r="219" spans="3:14" ht="13.8" hidden="1" outlineLevel="1" x14ac:dyDescent="0.25">
      <c r="C219" s="67" t="s">
        <v>553</v>
      </c>
      <c r="D219" s="54" t="s">
        <v>554</v>
      </c>
      <c r="E219" s="145"/>
      <c r="F219" s="145"/>
      <c r="G219" s="366"/>
      <c r="H219" s="349">
        <f t="shared" si="3"/>
        <v>0</v>
      </c>
      <c r="I219" s="53"/>
      <c r="J219" s="53"/>
      <c r="K219" s="31"/>
      <c r="L219" s="140"/>
      <c r="M219" s="143"/>
      <c r="N219" s="46"/>
    </row>
    <row r="220" spans="3:14" ht="13.8" hidden="1" outlineLevel="1" x14ac:dyDescent="0.25">
      <c r="C220" s="67" t="s">
        <v>555</v>
      </c>
      <c r="D220" s="54" t="s">
        <v>556</v>
      </c>
      <c r="E220" s="145"/>
      <c r="F220" s="145"/>
      <c r="G220" s="366"/>
      <c r="H220" s="349">
        <f t="shared" si="3"/>
        <v>0</v>
      </c>
      <c r="I220" s="53"/>
      <c r="J220" s="53"/>
      <c r="K220" s="31"/>
      <c r="L220" s="140"/>
      <c r="M220" s="143"/>
      <c r="N220" s="46"/>
    </row>
    <row r="221" spans="3:14" ht="13.8" hidden="1" outlineLevel="1" x14ac:dyDescent="0.25">
      <c r="C221" s="67" t="s">
        <v>557</v>
      </c>
      <c r="D221" s="54" t="s">
        <v>558</v>
      </c>
      <c r="E221" s="145"/>
      <c r="F221" s="145"/>
      <c r="G221" s="366"/>
      <c r="H221" s="349">
        <f t="shared" si="3"/>
        <v>0</v>
      </c>
      <c r="I221" s="53"/>
      <c r="J221" s="53"/>
      <c r="K221" s="31"/>
      <c r="L221" s="140"/>
      <c r="M221" s="143"/>
      <c r="N221" s="46"/>
    </row>
    <row r="222" spans="3:14" ht="13.8" hidden="1" outlineLevel="1" x14ac:dyDescent="0.25">
      <c r="C222" s="67" t="s">
        <v>559</v>
      </c>
      <c r="D222" s="54" t="s">
        <v>560</v>
      </c>
      <c r="E222" s="145"/>
      <c r="F222" s="145"/>
      <c r="G222" s="366"/>
      <c r="H222" s="349">
        <f t="shared" si="3"/>
        <v>0</v>
      </c>
      <c r="I222" s="53"/>
      <c r="J222" s="53"/>
      <c r="K222" s="31"/>
      <c r="L222" s="140"/>
      <c r="M222" s="143"/>
      <c r="N222" s="46"/>
    </row>
    <row r="223" spans="3:14" ht="13.8" hidden="1" outlineLevel="1" x14ac:dyDescent="0.25">
      <c r="C223" s="67" t="s">
        <v>561</v>
      </c>
      <c r="D223" s="54" t="s">
        <v>562</v>
      </c>
      <c r="E223" s="145"/>
      <c r="F223" s="145"/>
      <c r="G223" s="366"/>
      <c r="H223" s="349">
        <f t="shared" si="3"/>
        <v>0</v>
      </c>
      <c r="I223" s="53"/>
      <c r="J223" s="53"/>
      <c r="K223" s="31"/>
      <c r="L223" s="140"/>
      <c r="M223" s="143"/>
      <c r="N223" s="46"/>
    </row>
    <row r="224" spans="3:14" ht="13.8" hidden="1" outlineLevel="1" x14ac:dyDescent="0.25">
      <c r="C224" s="67" t="s">
        <v>563</v>
      </c>
      <c r="D224" s="54" t="s">
        <v>564</v>
      </c>
      <c r="E224" s="145"/>
      <c r="F224" s="145"/>
      <c r="G224" s="366"/>
      <c r="H224" s="349">
        <f t="shared" si="3"/>
        <v>0</v>
      </c>
      <c r="I224" s="53"/>
      <c r="J224" s="53"/>
      <c r="K224" s="31"/>
      <c r="L224" s="140"/>
      <c r="M224" s="143"/>
      <c r="N224" s="46"/>
    </row>
    <row r="225" spans="3:14" ht="13.8" hidden="1" outlineLevel="1" x14ac:dyDescent="0.25">
      <c r="C225" s="67" t="s">
        <v>565</v>
      </c>
      <c r="D225" s="54" t="s">
        <v>566</v>
      </c>
      <c r="E225" s="145"/>
      <c r="F225" s="145"/>
      <c r="G225" s="366"/>
      <c r="H225" s="349">
        <f t="shared" si="3"/>
        <v>0</v>
      </c>
      <c r="I225" s="53"/>
      <c r="J225" s="53"/>
      <c r="K225" s="31"/>
      <c r="L225" s="140"/>
      <c r="M225" s="143"/>
      <c r="N225" s="46"/>
    </row>
    <row r="226" spans="3:14" ht="13.8" hidden="1" outlineLevel="1" x14ac:dyDescent="0.25">
      <c r="C226" s="67" t="s">
        <v>567</v>
      </c>
      <c r="D226" s="54" t="s">
        <v>568</v>
      </c>
      <c r="E226" s="145"/>
      <c r="F226" s="145"/>
      <c r="G226" s="366"/>
      <c r="H226" s="349">
        <f t="shared" si="3"/>
        <v>0</v>
      </c>
      <c r="I226" s="53"/>
      <c r="J226" s="53"/>
      <c r="K226" s="31"/>
      <c r="L226" s="140"/>
      <c r="M226" s="143"/>
      <c r="N226" s="46"/>
    </row>
    <row r="227" spans="3:14" ht="13.8" hidden="1" outlineLevel="1" x14ac:dyDescent="0.25">
      <c r="C227" s="67" t="s">
        <v>569</v>
      </c>
      <c r="D227" s="54" t="s">
        <v>570</v>
      </c>
      <c r="E227" s="145"/>
      <c r="F227" s="145"/>
      <c r="G227" s="366"/>
      <c r="H227" s="349">
        <f t="shared" si="3"/>
        <v>0</v>
      </c>
      <c r="I227" s="53"/>
      <c r="J227" s="53"/>
      <c r="K227" s="31"/>
      <c r="L227" s="140"/>
      <c r="M227" s="143"/>
      <c r="N227" s="46"/>
    </row>
    <row r="228" spans="3:14" ht="13.8" hidden="1" outlineLevel="1" x14ac:dyDescent="0.25">
      <c r="C228" s="67" t="s">
        <v>571</v>
      </c>
      <c r="D228" s="54" t="s">
        <v>572</v>
      </c>
      <c r="E228" s="145"/>
      <c r="F228" s="145"/>
      <c r="G228" s="366"/>
      <c r="H228" s="349">
        <f t="shared" si="3"/>
        <v>0</v>
      </c>
      <c r="I228" s="53"/>
      <c r="J228" s="53"/>
      <c r="K228" s="31"/>
      <c r="L228" s="140"/>
      <c r="M228" s="143"/>
      <c r="N228" s="46"/>
    </row>
    <row r="229" spans="3:14" ht="13.8" hidden="1" outlineLevel="1" x14ac:dyDescent="0.25">
      <c r="C229" s="67" t="s">
        <v>573</v>
      </c>
      <c r="D229" s="54" t="s">
        <v>574</v>
      </c>
      <c r="E229" s="145"/>
      <c r="F229" s="145"/>
      <c r="G229" s="366"/>
      <c r="H229" s="349">
        <f t="shared" si="3"/>
        <v>0</v>
      </c>
      <c r="I229" s="53"/>
      <c r="J229" s="53"/>
      <c r="K229" s="31"/>
      <c r="L229" s="140"/>
      <c r="M229" s="143"/>
      <c r="N229" s="46"/>
    </row>
    <row r="230" spans="3:14" ht="13.8" hidden="1" outlineLevel="1" x14ac:dyDescent="0.25">
      <c r="C230" s="67" t="s">
        <v>575</v>
      </c>
      <c r="D230" s="54" t="s">
        <v>576</v>
      </c>
      <c r="E230" s="145"/>
      <c r="F230" s="145"/>
      <c r="G230" s="366"/>
      <c r="H230" s="349">
        <f t="shared" si="3"/>
        <v>0</v>
      </c>
      <c r="I230" s="53"/>
      <c r="J230" s="53"/>
      <c r="K230" s="31"/>
      <c r="L230" s="140"/>
      <c r="M230" s="143"/>
      <c r="N230" s="46"/>
    </row>
    <row r="231" spans="3:14" ht="13.8" hidden="1" outlineLevel="1" x14ac:dyDescent="0.25">
      <c r="C231" s="67" t="s">
        <v>577</v>
      </c>
      <c r="D231" s="54" t="s">
        <v>578</v>
      </c>
      <c r="E231" s="145"/>
      <c r="F231" s="145"/>
      <c r="G231" s="366"/>
      <c r="H231" s="349">
        <f t="shared" si="3"/>
        <v>0</v>
      </c>
      <c r="I231" s="53"/>
      <c r="J231" s="53"/>
      <c r="K231" s="31"/>
      <c r="L231" s="140"/>
      <c r="M231" s="143"/>
      <c r="N231" s="46"/>
    </row>
    <row r="232" spans="3:14" ht="26.4" hidden="1" outlineLevel="1" x14ac:dyDescent="0.25">
      <c r="C232" s="67" t="s">
        <v>579</v>
      </c>
      <c r="D232" s="54" t="s">
        <v>580</v>
      </c>
      <c r="E232" s="145"/>
      <c r="F232" s="145"/>
      <c r="G232" s="366"/>
      <c r="H232" s="349">
        <f t="shared" si="3"/>
        <v>0</v>
      </c>
      <c r="I232" s="53"/>
      <c r="J232" s="53"/>
      <c r="K232" s="31"/>
      <c r="L232" s="140"/>
      <c r="M232" s="143"/>
      <c r="N232" s="46"/>
    </row>
    <row r="233" spans="3:14" ht="26.4" hidden="1" outlineLevel="1" x14ac:dyDescent="0.25">
      <c r="C233" s="67" t="s">
        <v>581</v>
      </c>
      <c r="D233" s="54" t="s">
        <v>582</v>
      </c>
      <c r="E233" s="145"/>
      <c r="F233" s="145"/>
      <c r="G233" s="366"/>
      <c r="H233" s="349">
        <f t="shared" si="3"/>
        <v>0</v>
      </c>
      <c r="I233" s="53"/>
      <c r="J233" s="53"/>
      <c r="K233" s="31"/>
      <c r="L233" s="140"/>
      <c r="M233" s="143"/>
      <c r="N233" s="46"/>
    </row>
    <row r="234" spans="3:14" ht="13.8" hidden="1" outlineLevel="1" x14ac:dyDescent="0.25">
      <c r="C234" s="67" t="s">
        <v>583</v>
      </c>
      <c r="D234" s="54" t="s">
        <v>584</v>
      </c>
      <c r="E234" s="145"/>
      <c r="F234" s="145"/>
      <c r="G234" s="366"/>
      <c r="H234" s="349">
        <f t="shared" si="3"/>
        <v>0</v>
      </c>
      <c r="I234" s="53"/>
      <c r="J234" s="53"/>
      <c r="K234" s="31"/>
      <c r="L234" s="140"/>
      <c r="M234" s="143"/>
      <c r="N234" s="46"/>
    </row>
    <row r="235" spans="3:14" ht="13.8" hidden="1" outlineLevel="1" x14ac:dyDescent="0.25">
      <c r="C235" s="67" t="s">
        <v>585</v>
      </c>
      <c r="D235" s="54" t="s">
        <v>586</v>
      </c>
      <c r="E235" s="145"/>
      <c r="F235" s="145"/>
      <c r="G235" s="366"/>
      <c r="H235" s="349">
        <f t="shared" si="3"/>
        <v>0</v>
      </c>
      <c r="I235" s="53"/>
      <c r="J235" s="53"/>
      <c r="K235" s="31"/>
      <c r="L235" s="140"/>
      <c r="M235" s="143"/>
      <c r="N235" s="46"/>
    </row>
    <row r="236" spans="3:14" ht="13.8" hidden="1" outlineLevel="1" x14ac:dyDescent="0.25">
      <c r="C236" s="67" t="s">
        <v>587</v>
      </c>
      <c r="D236" s="54" t="s">
        <v>588</v>
      </c>
      <c r="E236" s="145"/>
      <c r="F236" s="145"/>
      <c r="G236" s="366"/>
      <c r="H236" s="349">
        <f t="shared" si="3"/>
        <v>0</v>
      </c>
      <c r="I236" s="53"/>
      <c r="J236" s="53"/>
      <c r="K236" s="31"/>
      <c r="L236" s="140"/>
      <c r="M236" s="143"/>
      <c r="N236" s="46"/>
    </row>
    <row r="237" spans="3:14" ht="13.8" hidden="1" outlineLevel="1" x14ac:dyDescent="0.25">
      <c r="C237" s="67" t="s">
        <v>589</v>
      </c>
      <c r="D237" s="54" t="s">
        <v>590</v>
      </c>
      <c r="E237" s="145"/>
      <c r="F237" s="145"/>
      <c r="G237" s="366"/>
      <c r="H237" s="349">
        <f t="shared" si="3"/>
        <v>0</v>
      </c>
      <c r="I237" s="53"/>
      <c r="J237" s="53"/>
      <c r="K237" s="31"/>
      <c r="L237" s="140"/>
      <c r="M237" s="143"/>
      <c r="N237" s="46"/>
    </row>
    <row r="238" spans="3:14" ht="13.8" hidden="1" outlineLevel="1" x14ac:dyDescent="0.25">
      <c r="C238" s="67" t="s">
        <v>591</v>
      </c>
      <c r="D238" s="54" t="s">
        <v>592</v>
      </c>
      <c r="E238" s="145"/>
      <c r="F238" s="145"/>
      <c r="G238" s="366"/>
      <c r="H238" s="349">
        <f t="shared" si="3"/>
        <v>0</v>
      </c>
      <c r="I238" s="53"/>
      <c r="J238" s="53"/>
      <c r="K238" s="31"/>
      <c r="L238" s="140"/>
      <c r="M238" s="143"/>
      <c r="N238" s="46"/>
    </row>
    <row r="239" spans="3:14" ht="13.8" hidden="1" outlineLevel="1" x14ac:dyDescent="0.25">
      <c r="C239" s="67" t="s">
        <v>593</v>
      </c>
      <c r="D239" s="54" t="s">
        <v>594</v>
      </c>
      <c r="E239" s="145"/>
      <c r="F239" s="145"/>
      <c r="G239" s="366"/>
      <c r="H239" s="349">
        <f t="shared" si="3"/>
        <v>0</v>
      </c>
      <c r="I239" s="53"/>
      <c r="J239" s="53"/>
      <c r="K239" s="31"/>
      <c r="L239" s="140"/>
      <c r="M239" s="143"/>
      <c r="N239" s="46"/>
    </row>
    <row r="240" spans="3:14" ht="13.8" hidden="1" outlineLevel="1" x14ac:dyDescent="0.25">
      <c r="C240" s="67" t="s">
        <v>595</v>
      </c>
      <c r="D240" s="54" t="s">
        <v>596</v>
      </c>
      <c r="E240" s="145"/>
      <c r="F240" s="145"/>
      <c r="G240" s="366"/>
      <c r="H240" s="349">
        <f t="shared" si="3"/>
        <v>0</v>
      </c>
      <c r="I240" s="53"/>
      <c r="J240" s="53"/>
      <c r="K240" s="31"/>
      <c r="L240" s="140"/>
      <c r="M240" s="143"/>
      <c r="N240" s="46"/>
    </row>
    <row r="241" spans="1:14" ht="13.8" hidden="1" outlineLevel="1" x14ac:dyDescent="0.25">
      <c r="C241" s="67" t="s">
        <v>597</v>
      </c>
      <c r="D241" s="54" t="s">
        <v>598</v>
      </c>
      <c r="E241" s="145"/>
      <c r="F241" s="145"/>
      <c r="G241" s="366"/>
      <c r="H241" s="349">
        <f t="shared" si="3"/>
        <v>0</v>
      </c>
      <c r="I241" s="53"/>
      <c r="J241" s="53"/>
      <c r="K241" s="31"/>
      <c r="L241" s="140"/>
      <c r="M241" s="143"/>
      <c r="N241" s="46"/>
    </row>
    <row r="242" spans="1:14" ht="13.8" hidden="1" outlineLevel="1" x14ac:dyDescent="0.25">
      <c r="C242" s="67" t="s">
        <v>599</v>
      </c>
      <c r="D242" s="54" t="s">
        <v>600</v>
      </c>
      <c r="E242" s="145"/>
      <c r="F242" s="145"/>
      <c r="G242" s="366"/>
      <c r="H242" s="349">
        <f t="shared" si="3"/>
        <v>0</v>
      </c>
      <c r="I242" s="53"/>
      <c r="J242" s="53"/>
      <c r="K242" s="31"/>
      <c r="L242" s="140"/>
      <c r="M242" s="143"/>
      <c r="N242" s="46"/>
    </row>
    <row r="243" spans="1:14" ht="13.8" hidden="1" outlineLevel="1" x14ac:dyDescent="0.25">
      <c r="C243" s="67" t="s">
        <v>601</v>
      </c>
      <c r="D243" s="54" t="s">
        <v>602</v>
      </c>
      <c r="E243" s="145"/>
      <c r="F243" s="145"/>
      <c r="G243" s="366"/>
      <c r="H243" s="349">
        <f t="shared" si="3"/>
        <v>0</v>
      </c>
      <c r="I243" s="53"/>
      <c r="J243" s="53"/>
      <c r="K243" s="31"/>
      <c r="L243" s="140"/>
      <c r="M243" s="143"/>
      <c r="N243" s="46"/>
    </row>
    <row r="244" spans="1:14" ht="13.8" hidden="1" outlineLevel="1" x14ac:dyDescent="0.25">
      <c r="C244" s="67" t="s">
        <v>603</v>
      </c>
      <c r="D244" s="54" t="s">
        <v>604</v>
      </c>
      <c r="E244" s="145"/>
      <c r="F244" s="145"/>
      <c r="G244" s="366"/>
      <c r="H244" s="349">
        <f t="shared" si="3"/>
        <v>0</v>
      </c>
      <c r="I244" s="53"/>
      <c r="J244" s="53"/>
      <c r="K244" s="31"/>
      <c r="L244" s="140"/>
      <c r="M244" s="143"/>
      <c r="N244" s="46"/>
    </row>
    <row r="245" spans="1:14" ht="13.8" hidden="1" outlineLevel="1" x14ac:dyDescent="0.25">
      <c r="C245" s="67" t="s">
        <v>605</v>
      </c>
      <c r="D245" s="54" t="s">
        <v>606</v>
      </c>
      <c r="E245" s="145"/>
      <c r="F245" s="145"/>
      <c r="G245" s="366"/>
      <c r="H245" s="349">
        <f t="shared" si="3"/>
        <v>0</v>
      </c>
      <c r="I245" s="53"/>
      <c r="J245" s="53"/>
      <c r="K245" s="31"/>
      <c r="L245" s="140"/>
      <c r="M245" s="143"/>
      <c r="N245" s="46"/>
    </row>
    <row r="246" spans="1:14" ht="13.8" hidden="1" outlineLevel="1" x14ac:dyDescent="0.25">
      <c r="C246" s="67" t="s">
        <v>607</v>
      </c>
      <c r="D246" s="54" t="s">
        <v>608</v>
      </c>
      <c r="E246" s="145"/>
      <c r="F246" s="145"/>
      <c r="G246" s="366"/>
      <c r="H246" s="349">
        <f t="shared" si="3"/>
        <v>0</v>
      </c>
      <c r="I246" s="53"/>
      <c r="J246" s="53"/>
      <c r="K246" s="31"/>
      <c r="L246" s="140"/>
      <c r="M246" s="143"/>
      <c r="N246" s="46"/>
    </row>
    <row r="247" spans="1:14" ht="13.8" hidden="1" outlineLevel="1" x14ac:dyDescent="0.25">
      <c r="C247" s="67" t="s">
        <v>609</v>
      </c>
      <c r="D247" s="54" t="s">
        <v>610</v>
      </c>
      <c r="E247" s="145"/>
      <c r="F247" s="145"/>
      <c r="G247" s="366"/>
      <c r="H247" s="349">
        <f t="shared" si="3"/>
        <v>0</v>
      </c>
      <c r="I247" s="53"/>
      <c r="J247" s="53"/>
      <c r="K247" s="31"/>
      <c r="L247" s="140"/>
      <c r="M247" s="143"/>
      <c r="N247" s="46"/>
    </row>
    <row r="248" spans="1:14" ht="13.8" hidden="1" outlineLevel="1" x14ac:dyDescent="0.25">
      <c r="C248" s="67" t="s">
        <v>611</v>
      </c>
      <c r="D248" s="54" t="s">
        <v>612</v>
      </c>
      <c r="E248" s="145"/>
      <c r="F248" s="145"/>
      <c r="G248" s="366"/>
      <c r="H248" s="349">
        <f t="shared" si="3"/>
        <v>0</v>
      </c>
      <c r="I248" s="53"/>
      <c r="J248" s="53"/>
      <c r="K248" s="31"/>
      <c r="L248" s="140"/>
      <c r="M248" s="143"/>
      <c r="N248" s="46"/>
    </row>
    <row r="249" spans="1:14" ht="13.8" hidden="1" outlineLevel="1" x14ac:dyDescent="0.25">
      <c r="C249" s="67" t="s">
        <v>613</v>
      </c>
      <c r="D249" s="54" t="s">
        <v>614</v>
      </c>
      <c r="E249" s="145"/>
      <c r="F249" s="145"/>
      <c r="G249" s="366"/>
      <c r="H249" s="349">
        <f t="shared" si="3"/>
        <v>0</v>
      </c>
      <c r="I249" s="53"/>
      <c r="J249" s="53"/>
      <c r="K249" s="31"/>
      <c r="L249" s="140"/>
      <c r="M249" s="143"/>
      <c r="N249" s="46"/>
    </row>
    <row r="250" spans="1:14" ht="26.4" hidden="1" collapsed="1" x14ac:dyDescent="0.25">
      <c r="A250" s="1">
        <v>6</v>
      </c>
      <c r="B250" s="2" t="s">
        <v>438</v>
      </c>
      <c r="C250" s="34" t="s">
        <v>615</v>
      </c>
      <c r="D250" s="68" t="s">
        <v>616</v>
      </c>
      <c r="E250" s="155"/>
      <c r="F250" s="155"/>
      <c r="G250" s="369"/>
      <c r="H250" s="349">
        <f t="shared" si="3"/>
        <v>0</v>
      </c>
      <c r="I250" s="53"/>
      <c r="J250" s="53"/>
      <c r="K250" s="31"/>
      <c r="L250" s="140"/>
      <c r="M250" s="143"/>
      <c r="N250" s="46"/>
    </row>
    <row r="251" spans="1:14" ht="13.8" hidden="1" x14ac:dyDescent="0.25">
      <c r="A251" s="1">
        <v>6</v>
      </c>
      <c r="B251" s="2" t="s">
        <v>438</v>
      </c>
      <c r="C251" s="34" t="s">
        <v>618</v>
      </c>
      <c r="D251" s="50" t="s">
        <v>619</v>
      </c>
      <c r="E251" s="145"/>
      <c r="F251" s="145"/>
      <c r="G251" s="369"/>
      <c r="H251" s="349">
        <f t="shared" si="3"/>
        <v>0</v>
      </c>
      <c r="I251" s="53"/>
      <c r="J251" s="53"/>
      <c r="K251" s="31"/>
      <c r="L251" s="140"/>
      <c r="M251" s="143"/>
      <c r="N251" s="46"/>
    </row>
    <row r="252" spans="1:14" ht="13.8" hidden="1" x14ac:dyDescent="0.25">
      <c r="A252" s="1">
        <v>6</v>
      </c>
      <c r="B252" s="2" t="s">
        <v>438</v>
      </c>
      <c r="C252" s="34" t="s">
        <v>620</v>
      </c>
      <c r="D252" s="50" t="s">
        <v>621</v>
      </c>
      <c r="E252" s="145"/>
      <c r="F252" s="145"/>
      <c r="G252" s="369"/>
      <c r="H252" s="349">
        <f t="shared" si="3"/>
        <v>0</v>
      </c>
      <c r="I252" s="53"/>
      <c r="J252" s="53"/>
      <c r="K252" s="31"/>
      <c r="L252" s="140"/>
      <c r="M252" s="143"/>
      <c r="N252" s="46"/>
    </row>
    <row r="253" spans="1:14" ht="13.8" hidden="1" x14ac:dyDescent="0.25">
      <c r="A253" s="1">
        <v>6</v>
      </c>
      <c r="B253" s="2" t="s">
        <v>438</v>
      </c>
      <c r="C253" s="34" t="s">
        <v>622</v>
      </c>
      <c r="D253" s="50" t="s">
        <v>623</v>
      </c>
      <c r="E253" s="145"/>
      <c r="F253" s="145"/>
      <c r="G253" s="369"/>
      <c r="H253" s="349">
        <f t="shared" si="3"/>
        <v>0</v>
      </c>
      <c r="I253" s="53"/>
      <c r="J253" s="53"/>
      <c r="K253" s="31"/>
      <c r="L253" s="140"/>
      <c r="M253" s="143"/>
      <c r="N253" s="46"/>
    </row>
    <row r="254" spans="1:14" ht="13.8" hidden="1" x14ac:dyDescent="0.25">
      <c r="A254" s="1">
        <v>6</v>
      </c>
      <c r="B254" s="2" t="s">
        <v>438</v>
      </c>
      <c r="C254" s="34" t="s">
        <v>624</v>
      </c>
      <c r="D254" s="50" t="s">
        <v>625</v>
      </c>
      <c r="E254" s="145"/>
      <c r="F254" s="145"/>
      <c r="G254" s="369"/>
      <c r="H254" s="349">
        <f t="shared" si="3"/>
        <v>0</v>
      </c>
      <c r="I254" s="53"/>
      <c r="J254" s="53"/>
      <c r="K254" s="31"/>
      <c r="L254" s="140"/>
      <c r="M254" s="143"/>
      <c r="N254" s="46"/>
    </row>
    <row r="255" spans="1:14" ht="13.8" hidden="1" x14ac:dyDescent="0.25">
      <c r="A255" s="1">
        <v>6</v>
      </c>
      <c r="B255" s="2" t="s">
        <v>626</v>
      </c>
      <c r="C255" s="34" t="s">
        <v>627</v>
      </c>
      <c r="D255" s="50" t="s">
        <v>628</v>
      </c>
      <c r="E255" s="145"/>
      <c r="F255" s="145"/>
      <c r="G255" s="369"/>
      <c r="H255" s="349">
        <f t="shared" si="3"/>
        <v>0</v>
      </c>
      <c r="I255" s="53"/>
      <c r="J255" s="53"/>
      <c r="K255" s="31"/>
      <c r="L255" s="140"/>
      <c r="M255" s="143"/>
      <c r="N255" s="46"/>
    </row>
    <row r="256" spans="1:14" ht="13.8" hidden="1" x14ac:dyDescent="0.25">
      <c r="A256" s="1">
        <v>6</v>
      </c>
      <c r="B256" s="2" t="s">
        <v>626</v>
      </c>
      <c r="C256" s="34" t="s">
        <v>629</v>
      </c>
      <c r="D256" s="50" t="s">
        <v>630</v>
      </c>
      <c r="E256" s="145"/>
      <c r="F256" s="145"/>
      <c r="G256" s="366"/>
      <c r="H256" s="349">
        <f t="shared" si="3"/>
        <v>0</v>
      </c>
      <c r="I256" s="332"/>
      <c r="J256" s="332"/>
      <c r="K256" s="156"/>
      <c r="L256" s="157"/>
      <c r="M256" s="143"/>
      <c r="N256" s="46"/>
    </row>
    <row r="257" spans="1:14" ht="13.8" hidden="1" x14ac:dyDescent="0.25">
      <c r="A257" s="1">
        <v>6</v>
      </c>
      <c r="B257" s="2" t="s">
        <v>626</v>
      </c>
      <c r="C257" s="34" t="s">
        <v>632</v>
      </c>
      <c r="D257" s="50" t="s">
        <v>633</v>
      </c>
      <c r="E257" s="145"/>
      <c r="F257" s="145"/>
      <c r="G257" s="366"/>
      <c r="H257" s="349">
        <f t="shared" si="3"/>
        <v>0</v>
      </c>
      <c r="I257" s="53"/>
      <c r="J257" s="53"/>
      <c r="K257" s="31"/>
      <c r="L257" s="140"/>
      <c r="M257" s="143"/>
      <c r="N257" s="46"/>
    </row>
    <row r="258" spans="1:14" ht="26.4" hidden="1" x14ac:dyDescent="0.25">
      <c r="A258" s="1">
        <v>6</v>
      </c>
      <c r="B258" s="2" t="s">
        <v>626</v>
      </c>
      <c r="C258" s="34" t="s">
        <v>634</v>
      </c>
      <c r="D258" s="54" t="s">
        <v>635</v>
      </c>
      <c r="E258" s="145"/>
      <c r="F258" s="145"/>
      <c r="G258" s="366"/>
      <c r="H258" s="349">
        <f t="shared" si="3"/>
        <v>0</v>
      </c>
      <c r="I258" s="53"/>
      <c r="J258" s="53"/>
      <c r="K258" s="31"/>
      <c r="L258" s="140"/>
      <c r="M258" s="143"/>
      <c r="N258" s="46"/>
    </row>
    <row r="259" spans="1:14" ht="13.8" hidden="1" x14ac:dyDescent="0.25">
      <c r="A259" s="1">
        <v>6</v>
      </c>
      <c r="B259" s="2" t="s">
        <v>637</v>
      </c>
      <c r="C259" s="34" t="s">
        <v>638</v>
      </c>
      <c r="D259" s="50" t="s">
        <v>639</v>
      </c>
      <c r="E259" s="145"/>
      <c r="F259" s="145"/>
      <c r="G259" s="366"/>
      <c r="H259" s="349">
        <f t="shared" si="3"/>
        <v>0</v>
      </c>
      <c r="I259" s="53"/>
      <c r="J259" s="53"/>
      <c r="K259" s="31"/>
      <c r="L259" s="140"/>
      <c r="M259" s="143"/>
      <c r="N259" s="46"/>
    </row>
    <row r="260" spans="1:14" ht="13.8" hidden="1" x14ac:dyDescent="0.25">
      <c r="A260" s="1">
        <v>6</v>
      </c>
      <c r="B260" s="2" t="s">
        <v>637</v>
      </c>
      <c r="C260" s="34"/>
      <c r="D260" s="50" t="s">
        <v>640</v>
      </c>
      <c r="E260" s="145"/>
      <c r="F260" s="145"/>
      <c r="G260" s="366"/>
      <c r="H260" s="349">
        <f t="shared" si="3"/>
        <v>0</v>
      </c>
      <c r="I260" s="53"/>
      <c r="J260" s="53"/>
      <c r="K260" s="31"/>
      <c r="L260" s="140"/>
      <c r="M260" s="143"/>
      <c r="N260" s="46"/>
    </row>
    <row r="261" spans="1:14" ht="13.8" hidden="1" x14ac:dyDescent="0.25">
      <c r="A261" s="1">
        <v>6</v>
      </c>
      <c r="B261" s="2" t="s">
        <v>637</v>
      </c>
      <c r="C261" s="34" t="s">
        <v>641</v>
      </c>
      <c r="D261" s="50" t="s">
        <v>642</v>
      </c>
      <c r="E261" s="145"/>
      <c r="F261" s="145"/>
      <c r="G261" s="366"/>
      <c r="H261" s="349">
        <f t="shared" si="3"/>
        <v>0</v>
      </c>
      <c r="I261" s="53"/>
      <c r="J261" s="53"/>
      <c r="K261" s="31"/>
      <c r="L261" s="140"/>
      <c r="M261" s="143"/>
      <c r="N261" s="46"/>
    </row>
    <row r="262" spans="1:14" ht="13.8" hidden="1" x14ac:dyDescent="0.25">
      <c r="A262" s="1">
        <v>6</v>
      </c>
      <c r="B262" s="2" t="s">
        <v>637</v>
      </c>
      <c r="C262" s="34" t="s">
        <v>643</v>
      </c>
      <c r="D262" s="50" t="s">
        <v>644</v>
      </c>
      <c r="E262" s="145"/>
      <c r="F262" s="145"/>
      <c r="G262" s="366"/>
      <c r="H262" s="349">
        <f t="shared" si="3"/>
        <v>0</v>
      </c>
      <c r="I262" s="53"/>
      <c r="J262" s="53"/>
      <c r="K262" s="31"/>
      <c r="L262" s="140"/>
      <c r="M262" s="143"/>
      <c r="N262" s="46"/>
    </row>
    <row r="263" spans="1:14" ht="13.8" hidden="1" x14ac:dyDescent="0.25">
      <c r="A263" s="1">
        <v>6</v>
      </c>
      <c r="B263" s="2" t="s">
        <v>637</v>
      </c>
      <c r="C263" s="34" t="s">
        <v>645</v>
      </c>
      <c r="D263" s="50" t="s">
        <v>646</v>
      </c>
      <c r="E263" s="145"/>
      <c r="F263" s="145"/>
      <c r="G263" s="366"/>
      <c r="H263" s="349">
        <f t="shared" ref="H263:H312" si="4">+E263+F263+G263</f>
        <v>0</v>
      </c>
      <c r="I263" s="53"/>
      <c r="J263" s="53"/>
      <c r="K263" s="31"/>
      <c r="L263" s="140"/>
      <c r="M263" s="143"/>
      <c r="N263" s="46"/>
    </row>
    <row r="264" spans="1:14" ht="34.5" customHeight="1" thickBot="1" x14ac:dyDescent="0.3">
      <c r="A264" s="1">
        <v>6</v>
      </c>
      <c r="B264" s="2" t="s">
        <v>637</v>
      </c>
      <c r="C264" s="879" t="s">
        <v>647</v>
      </c>
      <c r="D264" s="50" t="s">
        <v>648</v>
      </c>
      <c r="E264" s="145"/>
      <c r="F264" s="145"/>
      <c r="G264" s="366">
        <v>600000</v>
      </c>
      <c r="H264" s="349">
        <f t="shared" si="4"/>
        <v>600000</v>
      </c>
      <c r="I264" s="144" t="s">
        <v>1037</v>
      </c>
      <c r="J264" s="144"/>
      <c r="K264" s="149"/>
      <c r="L264" s="150"/>
      <c r="M264" s="158"/>
      <c r="N264" s="46"/>
    </row>
    <row r="265" spans="1:14" ht="14.4" hidden="1" thickBot="1" x14ac:dyDescent="0.3">
      <c r="A265" s="1">
        <v>6</v>
      </c>
      <c r="B265" s="2" t="s">
        <v>650</v>
      </c>
      <c r="C265" s="65" t="s">
        <v>651</v>
      </c>
      <c r="D265" s="70" t="s">
        <v>652</v>
      </c>
      <c r="E265" s="153"/>
      <c r="F265" s="153"/>
      <c r="G265" s="369"/>
      <c r="H265" s="349"/>
      <c r="I265" s="53"/>
      <c r="J265" s="53"/>
      <c r="K265" s="31"/>
      <c r="L265" s="140"/>
      <c r="M265" s="143"/>
      <c r="N265" s="46"/>
    </row>
    <row r="266" spans="1:14" ht="14.4" hidden="1" outlineLevel="1" thickBot="1" x14ac:dyDescent="0.3">
      <c r="C266" s="67" t="s">
        <v>653</v>
      </c>
      <c r="D266" s="50" t="s">
        <v>654</v>
      </c>
      <c r="E266" s="153"/>
      <c r="F266" s="153"/>
      <c r="G266" s="369"/>
      <c r="H266" s="349">
        <f t="shared" si="4"/>
        <v>0</v>
      </c>
      <c r="I266" s="53"/>
      <c r="J266" s="53"/>
      <c r="K266" s="31"/>
      <c r="L266" s="140"/>
      <c r="M266" s="143"/>
      <c r="N266" s="46"/>
    </row>
    <row r="267" spans="1:14" ht="14.4" hidden="1" outlineLevel="1" thickBot="1" x14ac:dyDescent="0.3">
      <c r="C267" s="67" t="s">
        <v>655</v>
      </c>
      <c r="D267" s="50" t="s">
        <v>656</v>
      </c>
      <c r="E267" s="153"/>
      <c r="F267" s="153"/>
      <c r="G267" s="369"/>
      <c r="H267" s="349">
        <f t="shared" si="4"/>
        <v>0</v>
      </c>
      <c r="I267" s="53"/>
      <c r="J267" s="53"/>
      <c r="K267" s="31"/>
      <c r="L267" s="140"/>
      <c r="M267" s="143"/>
      <c r="N267" s="46"/>
    </row>
    <row r="268" spans="1:14" ht="14.4" hidden="1" outlineLevel="1" thickBot="1" x14ac:dyDescent="0.3">
      <c r="C268" s="67" t="s">
        <v>657</v>
      </c>
      <c r="D268" s="50" t="s">
        <v>658</v>
      </c>
      <c r="E268" s="153"/>
      <c r="F268" s="153"/>
      <c r="G268" s="369"/>
      <c r="H268" s="349">
        <f t="shared" si="4"/>
        <v>0</v>
      </c>
      <c r="I268" s="53"/>
      <c r="J268" s="53"/>
      <c r="K268" s="31"/>
      <c r="L268" s="140"/>
      <c r="M268" s="143"/>
      <c r="N268" s="46"/>
    </row>
    <row r="269" spans="1:14" ht="14.4" hidden="1" collapsed="1" thickBot="1" x14ac:dyDescent="0.3">
      <c r="A269" s="1">
        <v>6</v>
      </c>
      <c r="B269" s="2" t="s">
        <v>650</v>
      </c>
      <c r="C269" s="65" t="s">
        <v>659</v>
      </c>
      <c r="D269" s="70" t="s">
        <v>660</v>
      </c>
      <c r="E269" s="153"/>
      <c r="F269" s="153"/>
      <c r="G269" s="369"/>
      <c r="H269" s="349"/>
      <c r="I269" s="53"/>
      <c r="J269" s="53"/>
      <c r="K269" s="31"/>
      <c r="L269" s="140"/>
      <c r="M269" s="159"/>
      <c r="N269" s="46"/>
    </row>
    <row r="270" spans="1:14" ht="14.4" hidden="1" outlineLevel="1" thickBot="1" x14ac:dyDescent="0.3">
      <c r="C270" s="67" t="s">
        <v>661</v>
      </c>
      <c r="D270" s="50" t="s">
        <v>662</v>
      </c>
      <c r="E270" s="153"/>
      <c r="F270" s="153"/>
      <c r="G270" s="369"/>
      <c r="H270" s="349">
        <f t="shared" si="4"/>
        <v>0</v>
      </c>
      <c r="I270" s="53"/>
      <c r="J270" s="53"/>
      <c r="K270" s="31"/>
      <c r="L270" s="140"/>
      <c r="M270" s="159"/>
      <c r="N270" s="46"/>
    </row>
    <row r="271" spans="1:14" ht="14.4" hidden="1" outlineLevel="1" thickBot="1" x14ac:dyDescent="0.3">
      <c r="C271" s="67" t="s">
        <v>663</v>
      </c>
      <c r="D271" s="50" t="s">
        <v>664</v>
      </c>
      <c r="E271" s="153"/>
      <c r="F271" s="153"/>
      <c r="G271" s="369"/>
      <c r="H271" s="349">
        <f t="shared" si="4"/>
        <v>0</v>
      </c>
      <c r="I271" s="53"/>
      <c r="J271" s="53"/>
      <c r="K271" s="31"/>
      <c r="L271" s="140"/>
      <c r="M271" s="159"/>
      <c r="N271" s="46"/>
    </row>
    <row r="272" spans="1:14" ht="14.4" hidden="1" outlineLevel="1" thickBot="1" x14ac:dyDescent="0.3">
      <c r="C272" s="67" t="s">
        <v>665</v>
      </c>
      <c r="D272" s="50" t="s">
        <v>666</v>
      </c>
      <c r="E272" s="153"/>
      <c r="F272" s="153"/>
      <c r="G272" s="369"/>
      <c r="H272" s="349">
        <f t="shared" si="4"/>
        <v>0</v>
      </c>
      <c r="I272" s="53"/>
      <c r="J272" s="53"/>
      <c r="K272" s="31"/>
      <c r="L272" s="140"/>
      <c r="M272" s="159"/>
      <c r="N272" s="46"/>
    </row>
    <row r="273" spans="1:14" ht="14.4" hidden="1" outlineLevel="1" thickBot="1" x14ac:dyDescent="0.3">
      <c r="C273" s="67" t="s">
        <v>668</v>
      </c>
      <c r="D273" s="50" t="s">
        <v>666</v>
      </c>
      <c r="E273" s="153"/>
      <c r="F273" s="153"/>
      <c r="G273" s="369"/>
      <c r="H273" s="349">
        <f t="shared" si="4"/>
        <v>0</v>
      </c>
      <c r="I273" s="53"/>
      <c r="J273" s="53"/>
      <c r="K273" s="31"/>
      <c r="L273" s="140"/>
      <c r="M273" s="159"/>
      <c r="N273" s="46"/>
    </row>
    <row r="274" spans="1:14" ht="14.4" hidden="1" outlineLevel="1" thickBot="1" x14ac:dyDescent="0.3">
      <c r="C274" s="67" t="s">
        <v>670</v>
      </c>
      <c r="D274" s="50" t="s">
        <v>671</v>
      </c>
      <c r="E274" s="153"/>
      <c r="F274" s="153"/>
      <c r="G274" s="369"/>
      <c r="H274" s="349">
        <f t="shared" si="4"/>
        <v>0</v>
      </c>
      <c r="I274" s="53"/>
      <c r="J274" s="53"/>
      <c r="K274" s="31"/>
      <c r="L274" s="140"/>
      <c r="M274" s="159"/>
      <c r="N274" s="46"/>
    </row>
    <row r="275" spans="1:14" ht="14.4" hidden="1" outlineLevel="1" thickBot="1" x14ac:dyDescent="0.3">
      <c r="A275" s="1">
        <v>6</v>
      </c>
      <c r="B275" s="2" t="s">
        <v>650</v>
      </c>
      <c r="C275" s="67" t="s">
        <v>673</v>
      </c>
      <c r="D275" s="50" t="s">
        <v>674</v>
      </c>
      <c r="E275" s="153"/>
      <c r="F275" s="153"/>
      <c r="G275" s="369"/>
      <c r="H275" s="349">
        <f t="shared" si="4"/>
        <v>0</v>
      </c>
      <c r="I275" s="53"/>
      <c r="J275" s="53"/>
      <c r="K275" s="31"/>
      <c r="L275" s="140"/>
      <c r="M275" s="143"/>
      <c r="N275" s="46"/>
    </row>
    <row r="276" spans="1:14" ht="15" hidden="1" outlineLevel="1" thickBot="1" x14ac:dyDescent="0.3">
      <c r="A276" s="1">
        <v>6</v>
      </c>
      <c r="B276" s="2" t="s">
        <v>650</v>
      </c>
      <c r="C276" s="67" t="s">
        <v>675</v>
      </c>
      <c r="D276" s="50" t="s">
        <v>676</v>
      </c>
      <c r="E276" s="155"/>
      <c r="F276" s="155"/>
      <c r="G276" s="369"/>
      <c r="H276" s="349">
        <f t="shared" si="4"/>
        <v>0</v>
      </c>
      <c r="I276" s="53"/>
      <c r="J276" s="53"/>
      <c r="K276" s="31"/>
      <c r="L276" s="140"/>
      <c r="M276" s="143"/>
      <c r="N276" s="46"/>
    </row>
    <row r="277" spans="1:14" ht="14.4" hidden="1" collapsed="1" thickBot="1" x14ac:dyDescent="0.3">
      <c r="A277" s="1">
        <v>6</v>
      </c>
      <c r="B277" s="2" t="s">
        <v>650</v>
      </c>
      <c r="C277" s="34" t="s">
        <v>677</v>
      </c>
      <c r="D277" s="50" t="s">
        <v>678</v>
      </c>
      <c r="E277" s="153"/>
      <c r="F277" s="153"/>
      <c r="G277" s="369"/>
      <c r="H277" s="349">
        <f t="shared" si="4"/>
        <v>0</v>
      </c>
      <c r="I277" s="53"/>
      <c r="J277" s="53"/>
      <c r="K277" s="31"/>
      <c r="L277" s="140"/>
      <c r="M277" s="143"/>
      <c r="N277" s="46"/>
    </row>
    <row r="278" spans="1:14" ht="14.4" hidden="1" thickBot="1" x14ac:dyDescent="0.3">
      <c r="A278" s="1">
        <v>6</v>
      </c>
      <c r="B278" s="2" t="s">
        <v>650</v>
      </c>
      <c r="C278" s="65" t="s">
        <v>679</v>
      </c>
      <c r="D278" s="70" t="s">
        <v>680</v>
      </c>
      <c r="E278" s="153"/>
      <c r="F278" s="153"/>
      <c r="G278" s="369"/>
      <c r="H278" s="349"/>
      <c r="I278" s="53"/>
      <c r="J278" s="53"/>
      <c r="K278" s="31"/>
      <c r="L278" s="140"/>
      <c r="M278" s="143"/>
      <c r="N278" s="46"/>
    </row>
    <row r="279" spans="1:14" ht="14.4" hidden="1" outlineLevel="1" thickBot="1" x14ac:dyDescent="0.3">
      <c r="C279" s="67" t="s">
        <v>681</v>
      </c>
      <c r="D279" s="50" t="s">
        <v>682</v>
      </c>
      <c r="E279" s="153"/>
      <c r="F279" s="153"/>
      <c r="G279" s="369"/>
      <c r="H279" s="349">
        <f t="shared" si="4"/>
        <v>0</v>
      </c>
      <c r="I279" s="53"/>
      <c r="J279" s="53"/>
      <c r="K279" s="31"/>
      <c r="L279" s="140"/>
      <c r="M279" s="143"/>
      <c r="N279" s="46"/>
    </row>
    <row r="280" spans="1:14" ht="14.4" hidden="1" outlineLevel="1" thickBot="1" x14ac:dyDescent="0.3">
      <c r="C280" s="67" t="s">
        <v>683</v>
      </c>
      <c r="D280" s="50" t="s">
        <v>684</v>
      </c>
      <c r="E280" s="153"/>
      <c r="F280" s="153"/>
      <c r="G280" s="369"/>
      <c r="H280" s="349">
        <f t="shared" si="4"/>
        <v>0</v>
      </c>
      <c r="I280" s="53"/>
      <c r="J280" s="53"/>
      <c r="K280" s="31"/>
      <c r="L280" s="140"/>
      <c r="M280" s="143"/>
      <c r="N280" s="46"/>
    </row>
    <row r="281" spans="1:14" ht="14.4" hidden="1" outlineLevel="1" thickBot="1" x14ac:dyDescent="0.3">
      <c r="C281" s="67" t="s">
        <v>685</v>
      </c>
      <c r="D281" s="50" t="s">
        <v>686</v>
      </c>
      <c r="E281" s="153"/>
      <c r="F281" s="153"/>
      <c r="G281" s="369"/>
      <c r="H281" s="349">
        <f t="shared" si="4"/>
        <v>0</v>
      </c>
      <c r="I281" s="53"/>
      <c r="J281" s="53"/>
      <c r="K281" s="31"/>
      <c r="L281" s="140"/>
      <c r="M281" s="143"/>
      <c r="N281" s="46"/>
    </row>
    <row r="282" spans="1:14" ht="14.4" hidden="1" collapsed="1" thickBot="1" x14ac:dyDescent="0.3">
      <c r="A282" s="1">
        <v>6</v>
      </c>
      <c r="B282" s="2" t="s">
        <v>687</v>
      </c>
      <c r="C282" s="34" t="s">
        <v>688</v>
      </c>
      <c r="D282" s="50" t="s">
        <v>689</v>
      </c>
      <c r="E282" s="153"/>
      <c r="F282" s="153"/>
      <c r="G282" s="369"/>
      <c r="H282" s="349">
        <f t="shared" si="4"/>
        <v>0</v>
      </c>
      <c r="I282" s="53"/>
      <c r="J282" s="53"/>
      <c r="K282" s="31"/>
      <c r="L282" s="140"/>
      <c r="M282" s="143"/>
      <c r="N282" s="46"/>
    </row>
    <row r="283" spans="1:14" ht="14.4" hidden="1" thickBot="1" x14ac:dyDescent="0.3">
      <c r="A283" s="1">
        <v>6</v>
      </c>
      <c r="B283" s="2" t="s">
        <v>690</v>
      </c>
      <c r="C283" s="34" t="s">
        <v>691</v>
      </c>
      <c r="D283" s="50" t="s">
        <v>692</v>
      </c>
      <c r="E283" s="145"/>
      <c r="F283" s="145"/>
      <c r="G283" s="366"/>
      <c r="H283" s="349">
        <f t="shared" si="4"/>
        <v>0</v>
      </c>
      <c r="I283" s="53"/>
      <c r="J283" s="53"/>
      <c r="K283" s="31"/>
      <c r="L283" s="140"/>
      <c r="M283" s="143"/>
      <c r="N283" s="46"/>
    </row>
    <row r="284" spans="1:14" ht="14.4" hidden="1" thickBot="1" x14ac:dyDescent="0.3">
      <c r="A284" s="1">
        <v>6</v>
      </c>
      <c r="B284" s="2" t="s">
        <v>690</v>
      </c>
      <c r="C284" s="34" t="s">
        <v>691</v>
      </c>
      <c r="D284" s="50" t="s">
        <v>692</v>
      </c>
      <c r="E284" s="145"/>
      <c r="F284" s="145"/>
      <c r="G284" s="366"/>
      <c r="H284" s="349">
        <f t="shared" si="4"/>
        <v>0</v>
      </c>
      <c r="I284" s="53"/>
      <c r="J284" s="53"/>
      <c r="K284" s="31"/>
      <c r="L284" s="140"/>
      <c r="M284" s="143"/>
      <c r="N284" s="46"/>
    </row>
    <row r="285" spans="1:14" ht="14.4" hidden="1" thickBot="1" x14ac:dyDescent="0.3">
      <c r="A285" s="1">
        <v>6</v>
      </c>
      <c r="B285" s="2" t="s">
        <v>690</v>
      </c>
      <c r="C285" s="34" t="s">
        <v>695</v>
      </c>
      <c r="D285" s="50" t="s">
        <v>696</v>
      </c>
      <c r="E285" s="153"/>
      <c r="F285" s="153"/>
      <c r="G285" s="369"/>
      <c r="H285" s="349">
        <f t="shared" si="4"/>
        <v>0</v>
      </c>
      <c r="I285" s="53"/>
      <c r="J285" s="53"/>
      <c r="K285" s="31"/>
      <c r="L285" s="140"/>
      <c r="M285" s="143"/>
      <c r="N285" s="46"/>
    </row>
    <row r="286" spans="1:14" ht="27" hidden="1" thickBot="1" x14ac:dyDescent="0.3">
      <c r="A286" s="1">
        <v>6</v>
      </c>
      <c r="B286" s="2" t="s">
        <v>697</v>
      </c>
      <c r="C286" s="34" t="s">
        <v>698</v>
      </c>
      <c r="D286" s="71" t="s">
        <v>699</v>
      </c>
      <c r="E286" s="153"/>
      <c r="F286" s="153"/>
      <c r="G286" s="366"/>
      <c r="H286" s="349">
        <f t="shared" si="4"/>
        <v>0</v>
      </c>
      <c r="I286" s="53"/>
      <c r="J286" s="53"/>
      <c r="K286" s="31"/>
      <c r="L286" s="140"/>
      <c r="M286" s="143"/>
      <c r="N286" s="46"/>
    </row>
    <row r="287" spans="1:14" ht="14.4" hidden="1" thickBot="1" x14ac:dyDescent="0.3">
      <c r="A287" s="1">
        <v>6</v>
      </c>
      <c r="B287" s="2" t="s">
        <v>697</v>
      </c>
      <c r="C287" s="34" t="s">
        <v>700</v>
      </c>
      <c r="D287" s="46" t="s">
        <v>701</v>
      </c>
      <c r="E287" s="153"/>
      <c r="F287" s="153"/>
      <c r="G287" s="369"/>
      <c r="H287" s="349">
        <f t="shared" si="4"/>
        <v>0</v>
      </c>
      <c r="I287" s="53"/>
      <c r="J287" s="53"/>
      <c r="K287" s="31"/>
      <c r="L287" s="140"/>
      <c r="M287" s="143"/>
      <c r="N287" s="46"/>
    </row>
    <row r="288" spans="1:14" ht="14.4" hidden="1" thickBot="1" x14ac:dyDescent="0.3">
      <c r="A288" s="1">
        <v>6</v>
      </c>
      <c r="B288" s="2" t="s">
        <v>697</v>
      </c>
      <c r="C288" s="34" t="s">
        <v>703</v>
      </c>
      <c r="D288" s="46" t="s">
        <v>701</v>
      </c>
      <c r="E288" s="153"/>
      <c r="F288" s="153"/>
      <c r="G288" s="369"/>
      <c r="H288" s="349">
        <f t="shared" si="4"/>
        <v>0</v>
      </c>
      <c r="I288" s="49"/>
      <c r="J288" s="49"/>
      <c r="K288" s="31"/>
      <c r="L288" s="140"/>
      <c r="M288" s="143"/>
      <c r="N288" s="46"/>
    </row>
    <row r="289" spans="1:14" ht="14.4" hidden="1" thickBot="1" x14ac:dyDescent="0.3">
      <c r="A289" s="1">
        <v>6</v>
      </c>
      <c r="B289" s="2" t="s">
        <v>697</v>
      </c>
      <c r="C289" s="34" t="s">
        <v>704</v>
      </c>
      <c r="D289" s="46" t="s">
        <v>701</v>
      </c>
      <c r="E289" s="153"/>
      <c r="F289" s="153"/>
      <c r="G289" s="369"/>
      <c r="H289" s="349">
        <f t="shared" si="4"/>
        <v>0</v>
      </c>
      <c r="I289" s="49"/>
      <c r="J289" s="49"/>
      <c r="K289" s="31"/>
      <c r="L289" s="140"/>
      <c r="M289" s="143"/>
      <c r="N289" s="46"/>
    </row>
    <row r="290" spans="1:14" ht="14.4" hidden="1" thickBot="1" x14ac:dyDescent="0.3">
      <c r="A290" s="1">
        <v>6</v>
      </c>
      <c r="B290" s="2" t="s">
        <v>697</v>
      </c>
      <c r="C290" s="34" t="s">
        <v>706</v>
      </c>
      <c r="D290" s="46" t="s">
        <v>701</v>
      </c>
      <c r="E290" s="153"/>
      <c r="F290" s="153"/>
      <c r="G290" s="369"/>
      <c r="H290" s="349">
        <f t="shared" si="4"/>
        <v>0</v>
      </c>
      <c r="I290" s="49"/>
      <c r="J290" s="49"/>
      <c r="K290" s="31"/>
      <c r="L290" s="140"/>
      <c r="M290" s="143"/>
      <c r="N290" s="46"/>
    </row>
    <row r="291" spans="1:14" ht="14.4" hidden="1" thickBot="1" x14ac:dyDescent="0.3">
      <c r="A291" s="1">
        <v>6</v>
      </c>
      <c r="B291" s="2" t="s">
        <v>697</v>
      </c>
      <c r="C291" s="34" t="s">
        <v>707</v>
      </c>
      <c r="D291" s="46" t="s">
        <v>701</v>
      </c>
      <c r="E291" s="153"/>
      <c r="F291" s="153"/>
      <c r="G291" s="369"/>
      <c r="H291" s="349">
        <f t="shared" si="4"/>
        <v>0</v>
      </c>
      <c r="I291" s="49"/>
      <c r="J291" s="49"/>
      <c r="K291" s="31"/>
      <c r="L291" s="140"/>
      <c r="M291" s="143"/>
      <c r="N291" s="46"/>
    </row>
    <row r="292" spans="1:14" ht="14.4" hidden="1" thickBot="1" x14ac:dyDescent="0.3">
      <c r="A292" s="1">
        <v>7</v>
      </c>
      <c r="B292" s="2" t="s">
        <v>708</v>
      </c>
      <c r="C292" s="74" t="s">
        <v>709</v>
      </c>
      <c r="D292" s="46" t="s">
        <v>710</v>
      </c>
      <c r="E292" s="153"/>
      <c r="F292" s="153"/>
      <c r="G292" s="369"/>
      <c r="H292" s="349">
        <f t="shared" si="4"/>
        <v>0</v>
      </c>
      <c r="I292" s="49"/>
      <c r="J292" s="49"/>
      <c r="K292" s="31"/>
      <c r="L292" s="140"/>
      <c r="M292" s="143"/>
      <c r="N292" s="46"/>
    </row>
    <row r="293" spans="1:14" ht="14.4" hidden="1" thickBot="1" x14ac:dyDescent="0.3">
      <c r="A293" s="1">
        <v>7</v>
      </c>
      <c r="B293" s="2" t="s">
        <v>708</v>
      </c>
      <c r="C293" s="74" t="s">
        <v>711</v>
      </c>
      <c r="D293" s="46" t="s">
        <v>712</v>
      </c>
      <c r="E293" s="142"/>
      <c r="F293" s="142"/>
      <c r="G293" s="366"/>
      <c r="H293" s="349">
        <f t="shared" si="4"/>
        <v>0</v>
      </c>
      <c r="I293" s="49"/>
      <c r="J293" s="49"/>
      <c r="K293" s="31"/>
      <c r="L293" s="140"/>
      <c r="M293" s="143"/>
      <c r="N293" s="46"/>
    </row>
    <row r="294" spans="1:14" ht="14.4" hidden="1" thickBot="1" x14ac:dyDescent="0.3">
      <c r="A294" s="1">
        <v>7</v>
      </c>
      <c r="B294" s="2" t="s">
        <v>708</v>
      </c>
      <c r="C294" s="74" t="s">
        <v>713</v>
      </c>
      <c r="D294" s="46" t="s">
        <v>714</v>
      </c>
      <c r="E294" s="142"/>
      <c r="F294" s="142"/>
      <c r="G294" s="366"/>
      <c r="H294" s="349">
        <f t="shared" si="4"/>
        <v>0</v>
      </c>
      <c r="I294" s="49"/>
      <c r="J294" s="49"/>
      <c r="K294" s="31"/>
      <c r="L294" s="140"/>
      <c r="M294" s="143"/>
      <c r="N294" s="46"/>
    </row>
    <row r="295" spans="1:14" ht="14.4" hidden="1" thickBot="1" x14ac:dyDescent="0.3">
      <c r="A295" s="1">
        <v>7</v>
      </c>
      <c r="B295" s="2" t="s">
        <v>715</v>
      </c>
      <c r="C295" s="74" t="s">
        <v>716</v>
      </c>
      <c r="D295" s="46" t="s">
        <v>717</v>
      </c>
      <c r="E295" s="139"/>
      <c r="F295" s="139"/>
      <c r="G295" s="366"/>
      <c r="H295" s="349">
        <f t="shared" si="4"/>
        <v>0</v>
      </c>
      <c r="I295" s="49"/>
      <c r="J295" s="49"/>
      <c r="K295" s="31"/>
      <c r="L295" s="140"/>
      <c r="M295" s="143"/>
      <c r="N295" s="46"/>
    </row>
    <row r="296" spans="1:14" ht="14.4" hidden="1" thickBot="1" x14ac:dyDescent="0.3">
      <c r="A296" s="1">
        <v>7</v>
      </c>
      <c r="B296" s="2" t="s">
        <v>718</v>
      </c>
      <c r="C296" s="74" t="s">
        <v>719</v>
      </c>
      <c r="D296" s="46" t="s">
        <v>720</v>
      </c>
      <c r="E296" s="139"/>
      <c r="F296" s="139"/>
      <c r="G296" s="366"/>
      <c r="H296" s="349">
        <f t="shared" si="4"/>
        <v>0</v>
      </c>
      <c r="I296" s="49"/>
      <c r="J296" s="49"/>
      <c r="K296" s="31"/>
      <c r="L296" s="140"/>
      <c r="M296" s="143"/>
      <c r="N296" s="46"/>
    </row>
    <row r="297" spans="1:14" ht="14.4" hidden="1" thickBot="1" x14ac:dyDescent="0.3">
      <c r="A297" s="1">
        <v>7</v>
      </c>
      <c r="B297" s="2" t="s">
        <v>718</v>
      </c>
      <c r="C297" s="74" t="s">
        <v>721</v>
      </c>
      <c r="D297" s="46" t="s">
        <v>722</v>
      </c>
      <c r="E297" s="139"/>
      <c r="F297" s="139"/>
      <c r="G297" s="366"/>
      <c r="H297" s="349">
        <f t="shared" si="4"/>
        <v>0</v>
      </c>
      <c r="I297" s="49"/>
      <c r="J297" s="49"/>
      <c r="K297" s="31"/>
      <c r="L297" s="140"/>
      <c r="M297" s="143"/>
      <c r="N297" s="46"/>
    </row>
    <row r="298" spans="1:14" ht="14.4" hidden="1" thickBot="1" x14ac:dyDescent="0.3">
      <c r="A298" s="1">
        <v>8</v>
      </c>
      <c r="B298" s="2" t="s">
        <v>723</v>
      </c>
      <c r="C298" s="74" t="s">
        <v>724</v>
      </c>
      <c r="D298" s="46" t="s">
        <v>725</v>
      </c>
      <c r="E298" s="139"/>
      <c r="F298" s="139"/>
      <c r="G298" s="366"/>
      <c r="H298" s="349">
        <f t="shared" si="4"/>
        <v>0</v>
      </c>
      <c r="I298" s="49"/>
      <c r="J298" s="49"/>
      <c r="K298" s="31"/>
      <c r="L298" s="140"/>
      <c r="M298" s="143"/>
      <c r="N298" s="46"/>
    </row>
    <row r="299" spans="1:14" ht="14.4" hidden="1" thickBot="1" x14ac:dyDescent="0.3">
      <c r="A299" s="1">
        <v>8</v>
      </c>
      <c r="B299" s="2" t="s">
        <v>723</v>
      </c>
      <c r="C299" s="74" t="s">
        <v>726</v>
      </c>
      <c r="D299" s="46" t="s">
        <v>727</v>
      </c>
      <c r="E299" s="139"/>
      <c r="F299" s="139"/>
      <c r="G299" s="366"/>
      <c r="H299" s="349">
        <f t="shared" si="4"/>
        <v>0</v>
      </c>
      <c r="I299" s="49"/>
      <c r="J299" s="49"/>
      <c r="K299" s="31"/>
      <c r="L299" s="140"/>
      <c r="M299" s="143"/>
      <c r="N299" s="46"/>
    </row>
    <row r="300" spans="1:14" ht="14.4" hidden="1" thickBot="1" x14ac:dyDescent="0.3">
      <c r="A300" s="1">
        <v>8</v>
      </c>
      <c r="B300" s="2" t="s">
        <v>723</v>
      </c>
      <c r="C300" s="74" t="s">
        <v>728</v>
      </c>
      <c r="D300" s="46" t="s">
        <v>729</v>
      </c>
      <c r="E300" s="139"/>
      <c r="F300" s="139"/>
      <c r="G300" s="366"/>
      <c r="H300" s="349">
        <f t="shared" si="4"/>
        <v>0</v>
      </c>
      <c r="I300" s="49"/>
      <c r="J300" s="49"/>
      <c r="K300" s="31"/>
      <c r="L300" s="140"/>
      <c r="M300" s="143"/>
      <c r="N300" s="46"/>
    </row>
    <row r="301" spans="1:14" ht="14.4" hidden="1" thickBot="1" x14ac:dyDescent="0.3">
      <c r="A301" s="1">
        <v>8</v>
      </c>
      <c r="B301" s="2" t="s">
        <v>723</v>
      </c>
      <c r="C301" s="74" t="s">
        <v>730</v>
      </c>
      <c r="D301" s="46" t="s">
        <v>731</v>
      </c>
      <c r="E301" s="139"/>
      <c r="F301" s="139"/>
      <c r="G301" s="366"/>
      <c r="H301" s="349">
        <f t="shared" si="4"/>
        <v>0</v>
      </c>
      <c r="I301" s="49"/>
      <c r="J301" s="49"/>
      <c r="K301" s="31"/>
      <c r="L301" s="140"/>
      <c r="M301" s="143"/>
      <c r="N301" s="46"/>
    </row>
    <row r="302" spans="1:14" ht="14.4" hidden="1" thickBot="1" x14ac:dyDescent="0.3">
      <c r="A302" s="1">
        <v>8</v>
      </c>
      <c r="B302" s="2" t="s">
        <v>732</v>
      </c>
      <c r="C302" s="74" t="s">
        <v>733</v>
      </c>
      <c r="D302" s="46" t="s">
        <v>734</v>
      </c>
      <c r="E302" s="139"/>
      <c r="F302" s="139"/>
      <c r="G302" s="366"/>
      <c r="H302" s="349">
        <f t="shared" si="4"/>
        <v>0</v>
      </c>
      <c r="I302" s="49"/>
      <c r="J302" s="49"/>
      <c r="K302" s="31"/>
      <c r="L302" s="140"/>
      <c r="M302" s="143"/>
      <c r="N302" s="46"/>
    </row>
    <row r="303" spans="1:14" ht="14.4" hidden="1" thickBot="1" x14ac:dyDescent="0.3">
      <c r="A303" s="1">
        <v>8</v>
      </c>
      <c r="B303" s="2" t="s">
        <v>732</v>
      </c>
      <c r="C303" s="74" t="s">
        <v>735</v>
      </c>
      <c r="D303" s="46" t="s">
        <v>736</v>
      </c>
      <c r="E303" s="139"/>
      <c r="F303" s="139"/>
      <c r="G303" s="366"/>
      <c r="H303" s="349">
        <f t="shared" si="4"/>
        <v>0</v>
      </c>
      <c r="I303" s="49"/>
      <c r="J303" s="49"/>
      <c r="K303" s="31"/>
      <c r="L303" s="140"/>
      <c r="M303" s="143"/>
      <c r="N303" s="46"/>
    </row>
    <row r="304" spans="1:14" ht="14.4" hidden="1" thickBot="1" x14ac:dyDescent="0.3">
      <c r="A304" s="1">
        <v>8</v>
      </c>
      <c r="B304" s="2" t="s">
        <v>732</v>
      </c>
      <c r="C304" s="74" t="s">
        <v>737</v>
      </c>
      <c r="D304" s="46" t="s">
        <v>738</v>
      </c>
      <c r="E304" s="139"/>
      <c r="F304" s="139"/>
      <c r="G304" s="366"/>
      <c r="H304" s="349">
        <f t="shared" si="4"/>
        <v>0</v>
      </c>
      <c r="I304" s="49"/>
      <c r="J304" s="49"/>
      <c r="K304" s="31"/>
      <c r="L304" s="140"/>
      <c r="M304" s="143"/>
      <c r="N304" s="46"/>
    </row>
    <row r="305" spans="1:16" ht="14.4" hidden="1" thickBot="1" x14ac:dyDescent="0.3">
      <c r="A305" s="1">
        <v>8</v>
      </c>
      <c r="B305" s="2" t="s">
        <v>732</v>
      </c>
      <c r="C305" s="74" t="s">
        <v>739</v>
      </c>
      <c r="D305" s="46" t="s">
        <v>740</v>
      </c>
      <c r="E305" s="139"/>
      <c r="F305" s="139"/>
      <c r="G305" s="366"/>
      <c r="H305" s="349">
        <f t="shared" si="4"/>
        <v>0</v>
      </c>
      <c r="I305" s="49"/>
      <c r="J305" s="49"/>
      <c r="K305" s="31"/>
      <c r="L305" s="140"/>
      <c r="M305" s="143"/>
      <c r="N305" s="46"/>
    </row>
    <row r="306" spans="1:16" ht="14.4" hidden="1" thickBot="1" x14ac:dyDescent="0.3">
      <c r="A306" s="1">
        <v>8</v>
      </c>
      <c r="B306" s="2" t="s">
        <v>732</v>
      </c>
      <c r="C306" s="74" t="s">
        <v>741</v>
      </c>
      <c r="D306" s="46" t="s">
        <v>742</v>
      </c>
      <c r="E306" s="139"/>
      <c r="F306" s="139"/>
      <c r="G306" s="366"/>
      <c r="H306" s="349">
        <f t="shared" si="4"/>
        <v>0</v>
      </c>
      <c r="I306" s="49"/>
      <c r="J306" s="49"/>
      <c r="K306" s="31"/>
      <c r="L306" s="140"/>
      <c r="M306" s="143"/>
      <c r="N306" s="46"/>
    </row>
    <row r="307" spans="1:16" ht="14.4" hidden="1" thickBot="1" x14ac:dyDescent="0.3">
      <c r="A307" s="1">
        <v>8</v>
      </c>
      <c r="B307" s="2" t="s">
        <v>732</v>
      </c>
      <c r="C307" s="74" t="s">
        <v>743</v>
      </c>
      <c r="D307" s="46" t="s">
        <v>744</v>
      </c>
      <c r="E307" s="139"/>
      <c r="F307" s="139"/>
      <c r="G307" s="366"/>
      <c r="H307" s="349">
        <f t="shared" si="4"/>
        <v>0</v>
      </c>
      <c r="I307" s="49"/>
      <c r="J307" s="49"/>
      <c r="K307" s="31"/>
      <c r="L307" s="140"/>
      <c r="M307" s="143"/>
      <c r="N307" s="46"/>
    </row>
    <row r="308" spans="1:16" ht="14.4" hidden="1" thickBot="1" x14ac:dyDescent="0.3">
      <c r="A308" s="1">
        <v>8</v>
      </c>
      <c r="B308" s="2" t="s">
        <v>732</v>
      </c>
      <c r="C308" s="74" t="s">
        <v>745</v>
      </c>
      <c r="D308" s="46" t="s">
        <v>746</v>
      </c>
      <c r="E308" s="139"/>
      <c r="F308" s="139"/>
      <c r="G308" s="366"/>
      <c r="H308" s="349">
        <f t="shared" si="4"/>
        <v>0</v>
      </c>
      <c r="I308" s="49"/>
      <c r="J308" s="49"/>
      <c r="K308" s="31"/>
      <c r="L308" s="140"/>
      <c r="M308" s="143"/>
      <c r="N308" s="46"/>
    </row>
    <row r="309" spans="1:16" ht="14.4" hidden="1" thickBot="1" x14ac:dyDescent="0.3">
      <c r="A309" s="1">
        <v>8</v>
      </c>
      <c r="B309" s="2" t="s">
        <v>732</v>
      </c>
      <c r="C309" s="74" t="s">
        <v>747</v>
      </c>
      <c r="D309" s="46" t="s">
        <v>748</v>
      </c>
      <c r="E309" s="139"/>
      <c r="F309" s="139"/>
      <c r="G309" s="366"/>
      <c r="H309" s="349">
        <f t="shared" si="4"/>
        <v>0</v>
      </c>
      <c r="I309" s="49"/>
      <c r="J309" s="49"/>
      <c r="K309" s="31"/>
      <c r="L309" s="140"/>
      <c r="M309" s="143"/>
      <c r="N309" s="46"/>
    </row>
    <row r="310" spans="1:16" ht="14.4" hidden="1" thickBot="1" x14ac:dyDescent="0.3">
      <c r="A310" s="1">
        <v>9</v>
      </c>
      <c r="B310" s="2" t="s">
        <v>749</v>
      </c>
      <c r="C310" s="74" t="s">
        <v>750</v>
      </c>
      <c r="D310" s="46" t="s">
        <v>751</v>
      </c>
      <c r="E310" s="139"/>
      <c r="F310" s="139"/>
      <c r="G310" s="366"/>
      <c r="H310" s="349">
        <f t="shared" si="4"/>
        <v>0</v>
      </c>
      <c r="I310" s="49"/>
      <c r="J310" s="49"/>
      <c r="K310" s="31"/>
      <c r="L310" s="140"/>
      <c r="M310" s="143"/>
      <c r="N310" s="46"/>
    </row>
    <row r="311" spans="1:16" ht="14.4" hidden="1" thickBot="1" x14ac:dyDescent="0.3">
      <c r="A311" s="1">
        <v>9</v>
      </c>
      <c r="B311" s="2" t="s">
        <v>752</v>
      </c>
      <c r="C311" s="74" t="s">
        <v>753</v>
      </c>
      <c r="D311" s="46" t="s">
        <v>754</v>
      </c>
      <c r="E311" s="139"/>
      <c r="F311" s="139"/>
      <c r="G311" s="366"/>
      <c r="H311" s="349">
        <f t="shared" si="4"/>
        <v>0</v>
      </c>
      <c r="I311" s="49"/>
      <c r="J311" s="49"/>
      <c r="K311" s="31"/>
      <c r="L311" s="140"/>
      <c r="M311" s="143"/>
      <c r="N311" s="46"/>
    </row>
    <row r="312" spans="1:16" ht="13.95" hidden="1" customHeight="1" thickBot="1" x14ac:dyDescent="0.3">
      <c r="A312" s="1">
        <v>9</v>
      </c>
      <c r="B312" s="2" t="s">
        <v>752</v>
      </c>
      <c r="C312" s="75" t="s">
        <v>755</v>
      </c>
      <c r="D312" s="76" t="s">
        <v>756</v>
      </c>
      <c r="E312" s="161"/>
      <c r="F312" s="161"/>
      <c r="G312" s="371"/>
      <c r="H312" s="352">
        <f t="shared" si="4"/>
        <v>0</v>
      </c>
      <c r="I312" s="80"/>
      <c r="J312" s="80"/>
      <c r="K312" s="163"/>
      <c r="L312" s="164"/>
      <c r="M312" s="165"/>
      <c r="N312" s="46"/>
    </row>
    <row r="313" spans="1:16" s="89" customFormat="1" ht="18" customHeight="1" thickBot="1" x14ac:dyDescent="0.3">
      <c r="A313" s="81"/>
      <c r="B313" s="81"/>
      <c r="C313" s="805" t="s">
        <v>15</v>
      </c>
      <c r="D313" s="806"/>
      <c r="E313" s="82">
        <f t="shared" ref="E313" si="5">+SUM(E6:E312)</f>
        <v>0</v>
      </c>
      <c r="F313" s="82">
        <f t="shared" ref="F313:G313" si="6">+SUM(F6:F312)</f>
        <v>0</v>
      </c>
      <c r="G313" s="353">
        <f t="shared" si="6"/>
        <v>542351058</v>
      </c>
      <c r="H313" s="354">
        <f>+SUM(H6:H312)</f>
        <v>542351058</v>
      </c>
      <c r="I313" s="86"/>
      <c r="J313" s="86"/>
      <c r="K313" s="82"/>
      <c r="L313" s="87"/>
      <c r="M313" s="88"/>
      <c r="N313" s="88"/>
    </row>
    <row r="314" spans="1:16" x14ac:dyDescent="0.25">
      <c r="D314" s="8"/>
      <c r="E314" s="166"/>
      <c r="F314" s="166"/>
      <c r="G314" s="372"/>
      <c r="H314" s="373"/>
      <c r="I314" s="93"/>
      <c r="J314" s="93"/>
      <c r="K314" s="94"/>
      <c r="L314" s="94"/>
    </row>
    <row r="315" spans="1:16" ht="13.8" thickBot="1" x14ac:dyDescent="0.3">
      <c r="D315" s="95"/>
      <c r="E315" s="166"/>
      <c r="F315" s="166"/>
      <c r="G315" s="372"/>
      <c r="H315" s="373"/>
      <c r="I315" s="93"/>
      <c r="J315" s="93"/>
      <c r="K315" s="94"/>
      <c r="L315" s="94"/>
    </row>
    <row r="316" spans="1:16" ht="28.2" thickBot="1" x14ac:dyDescent="0.3">
      <c r="D316" s="96" t="s">
        <v>757</v>
      </c>
      <c r="E316" s="167" t="s">
        <v>758</v>
      </c>
      <c r="F316" s="168" t="s">
        <v>759</v>
      </c>
      <c r="G316" s="374" t="s">
        <v>760</v>
      </c>
      <c r="H316" s="374" t="str">
        <f>+F5</f>
        <v>LEY DE SALVAMENTO</v>
      </c>
      <c r="I316" s="21" t="s">
        <v>14</v>
      </c>
      <c r="J316" s="98" t="s">
        <v>15</v>
      </c>
      <c r="L316" s="24"/>
    </row>
    <row r="317" spans="1:16" ht="15.6" x14ac:dyDescent="0.25">
      <c r="D317" s="99" t="s">
        <v>761</v>
      </c>
      <c r="E317" s="169" t="s">
        <v>762</v>
      </c>
      <c r="F317" s="170" t="s">
        <v>763</v>
      </c>
      <c r="G317" s="375">
        <f>SUM(E6:E19)</f>
        <v>0</v>
      </c>
      <c r="H317" s="375">
        <f>SUM(F6:F19)</f>
        <v>0</v>
      </c>
      <c r="I317" s="343">
        <f>SUM(G6:G19)</f>
        <v>210594338</v>
      </c>
      <c r="J317" s="344">
        <f t="shared" ref="J317:J325" si="7">+SUM(G317:I317)</f>
        <v>210594338</v>
      </c>
      <c r="L317" s="103"/>
      <c r="O317" s="376"/>
      <c r="P317" s="377"/>
    </row>
    <row r="318" spans="1:16" ht="15.6" x14ac:dyDescent="0.25">
      <c r="D318" s="105" t="s">
        <v>764</v>
      </c>
      <c r="E318" s="172" t="s">
        <v>762</v>
      </c>
      <c r="F318" s="173" t="s">
        <v>763</v>
      </c>
      <c r="G318" s="378">
        <f>SUM(E20:E71)</f>
        <v>0</v>
      </c>
      <c r="H318" s="378">
        <f t="shared" ref="H318:I318" si="8">SUM(F20:F71)</f>
        <v>0</v>
      </c>
      <c r="I318" s="348">
        <f t="shared" si="8"/>
        <v>294221162</v>
      </c>
      <c r="J318" s="349">
        <f t="shared" si="7"/>
        <v>294221162</v>
      </c>
      <c r="L318" s="103"/>
      <c r="O318" s="347"/>
    </row>
    <row r="319" spans="1:16" ht="15.6" x14ac:dyDescent="0.25">
      <c r="D319" s="105" t="s">
        <v>765</v>
      </c>
      <c r="E319" s="172" t="s">
        <v>762</v>
      </c>
      <c r="F319" s="173" t="s">
        <v>763</v>
      </c>
      <c r="G319" s="378">
        <f>SUM(E72:E101)</f>
        <v>0</v>
      </c>
      <c r="H319" s="378">
        <f t="shared" ref="H319:I319" si="9">SUM(F72:F101)</f>
        <v>0</v>
      </c>
      <c r="I319" s="348">
        <f t="shared" si="9"/>
        <v>3987577</v>
      </c>
      <c r="J319" s="349">
        <f t="shared" si="7"/>
        <v>3987577</v>
      </c>
      <c r="L319" s="103"/>
      <c r="O319" s="347"/>
    </row>
    <row r="320" spans="1:16" ht="15.6" x14ac:dyDescent="0.25">
      <c r="D320" s="105" t="s">
        <v>766</v>
      </c>
      <c r="E320" s="172" t="s">
        <v>762</v>
      </c>
      <c r="F320" s="173" t="s">
        <v>763</v>
      </c>
      <c r="G320" s="378">
        <f>SUM(E102:E120)</f>
        <v>0</v>
      </c>
      <c r="H320" s="378">
        <f t="shared" ref="H320:I320" si="10">SUM(F102:F120)</f>
        <v>0</v>
      </c>
      <c r="I320" s="348">
        <f t="shared" si="10"/>
        <v>0</v>
      </c>
      <c r="J320" s="349">
        <f t="shared" si="7"/>
        <v>0</v>
      </c>
      <c r="L320" s="103"/>
      <c r="O320" s="347"/>
    </row>
    <row r="321" spans="1:15" ht="15.6" x14ac:dyDescent="0.25">
      <c r="D321" s="105" t="s">
        <v>767</v>
      </c>
      <c r="E321" s="172" t="s">
        <v>762</v>
      </c>
      <c r="F321" s="173" t="s">
        <v>763</v>
      </c>
      <c r="G321" s="378">
        <f>SUM(E121:E138)</f>
        <v>0</v>
      </c>
      <c r="H321" s="378">
        <f t="shared" ref="H321:I321" si="11">SUM(F121:F138)</f>
        <v>0</v>
      </c>
      <c r="I321" s="348">
        <f t="shared" si="11"/>
        <v>0</v>
      </c>
      <c r="J321" s="349">
        <f t="shared" si="7"/>
        <v>0</v>
      </c>
      <c r="L321" s="103"/>
      <c r="O321" s="347"/>
    </row>
    <row r="322" spans="1:15" ht="15.6" x14ac:dyDescent="0.25">
      <c r="D322" s="105" t="s">
        <v>768</v>
      </c>
      <c r="E322" s="172" t="s">
        <v>769</v>
      </c>
      <c r="F322" s="173" t="s">
        <v>770</v>
      </c>
      <c r="G322" s="378">
        <f>SUM(E139:E161)</f>
        <v>0</v>
      </c>
      <c r="H322" s="378">
        <f t="shared" ref="H322:I322" si="12">SUM(F139:F161)</f>
        <v>0</v>
      </c>
      <c r="I322" s="348">
        <f t="shared" si="12"/>
        <v>30000000</v>
      </c>
      <c r="J322" s="349">
        <f t="shared" si="7"/>
        <v>30000000</v>
      </c>
      <c r="L322" s="103"/>
      <c r="O322" s="347"/>
    </row>
    <row r="323" spans="1:15" ht="15.6" x14ac:dyDescent="0.25">
      <c r="D323" s="105" t="s">
        <v>771</v>
      </c>
      <c r="E323" s="172" t="s">
        <v>762</v>
      </c>
      <c r="F323" s="173" t="s">
        <v>763</v>
      </c>
      <c r="G323" s="378">
        <f>SUM(E162:E291)</f>
        <v>0</v>
      </c>
      <c r="H323" s="378">
        <f t="shared" ref="H323:I323" si="13">SUM(F162:F291)</f>
        <v>0</v>
      </c>
      <c r="I323" s="348">
        <f t="shared" si="13"/>
        <v>3547981</v>
      </c>
      <c r="J323" s="349">
        <f t="shared" si="7"/>
        <v>3547981</v>
      </c>
      <c r="L323" s="103"/>
      <c r="O323" s="347"/>
    </row>
    <row r="324" spans="1:15" ht="16.2" thickBot="1" x14ac:dyDescent="0.3">
      <c r="D324" s="109" t="s">
        <v>772</v>
      </c>
      <c r="E324" s="175" t="s">
        <v>769</v>
      </c>
      <c r="F324" s="176" t="s">
        <v>770</v>
      </c>
      <c r="G324" s="379">
        <f>SUM(E292:E297)</f>
        <v>0</v>
      </c>
      <c r="H324" s="379">
        <f t="shared" ref="H324:I324" si="14">SUM(F292:F297)</f>
        <v>0</v>
      </c>
      <c r="I324" s="351">
        <f t="shared" si="14"/>
        <v>0</v>
      </c>
      <c r="J324" s="352">
        <f t="shared" si="7"/>
        <v>0</v>
      </c>
      <c r="L324" s="103"/>
      <c r="O324" s="347"/>
    </row>
    <row r="325" spans="1:15" s="89" customFormat="1" ht="19.95" customHeight="1" thickBot="1" x14ac:dyDescent="0.3">
      <c r="A325" s="81"/>
      <c r="B325" s="81"/>
      <c r="C325" s="113"/>
      <c r="D325" s="807" t="s">
        <v>773</v>
      </c>
      <c r="E325" s="808"/>
      <c r="F325" s="808"/>
      <c r="G325" s="380">
        <f>SUM(G317:G324)</f>
        <v>0</v>
      </c>
      <c r="H325" s="380">
        <f t="shared" ref="H325:I325" si="15">SUM(H317:H324)</f>
        <v>0</v>
      </c>
      <c r="I325" s="353">
        <f t="shared" si="15"/>
        <v>542351058</v>
      </c>
      <c r="J325" s="354">
        <f t="shared" si="7"/>
        <v>542351058</v>
      </c>
      <c r="L325" s="114"/>
      <c r="O325" s="347"/>
    </row>
    <row r="326" spans="1:15" x14ac:dyDescent="0.25">
      <c r="D326" s="8"/>
      <c r="H326" s="373"/>
      <c r="I326" s="93"/>
      <c r="J326" s="93"/>
      <c r="K326" s="94"/>
      <c r="L326" s="94"/>
    </row>
    <row r="327" spans="1:15" x14ac:dyDescent="0.25">
      <c r="D327" s="8"/>
      <c r="E327" s="8"/>
      <c r="F327" s="8"/>
      <c r="G327" s="372"/>
      <c r="H327" s="373"/>
      <c r="I327" s="93"/>
      <c r="J327" s="93"/>
      <c r="K327" s="94"/>
      <c r="L327" s="94"/>
    </row>
    <row r="328" spans="1:15" s="119" customFormat="1" x14ac:dyDescent="0.25">
      <c r="A328" s="117"/>
      <c r="B328" s="117"/>
      <c r="C328" s="118"/>
      <c r="F328" s="119" t="s">
        <v>774</v>
      </c>
      <c r="G328" s="382">
        <f>+E313-G325</f>
        <v>0</v>
      </c>
      <c r="H328" s="382">
        <f>+H8+H11+H12+H19+H25+H26+H28+H29+H32+H35+H36+H42+H43+H45+H48+H53+H56+H57+H59+H60+H61+H65+H72+H75+H94+H97+H98+H141+H142+H154+H159+H160+H164+H165+H264</f>
        <v>360054095</v>
      </c>
      <c r="I328" s="121">
        <f t="shared" ref="I328" si="16">+G313-I325</f>
        <v>0</v>
      </c>
      <c r="J328" s="121"/>
      <c r="K328" s="122">
        <f>+H313-J325</f>
        <v>0</v>
      </c>
      <c r="L328" s="122"/>
    </row>
    <row r="329" spans="1:15" x14ac:dyDescent="0.25">
      <c r="D329" s="8"/>
      <c r="E329" s="8"/>
      <c r="F329" s="8"/>
      <c r="G329" s="372"/>
      <c r="H329" s="373"/>
      <c r="I329" s="93"/>
      <c r="J329" s="93"/>
      <c r="K329" s="94"/>
      <c r="L329" s="94"/>
    </row>
    <row r="330" spans="1:15" x14ac:dyDescent="0.25">
      <c r="D330" s="8"/>
      <c r="E330" s="8"/>
      <c r="F330" s="8"/>
      <c r="G330" s="372"/>
      <c r="H330" s="373"/>
      <c r="I330" s="93"/>
      <c r="J330" s="93"/>
      <c r="K330" s="94"/>
      <c r="L330" s="94"/>
    </row>
    <row r="331" spans="1:15" x14ac:dyDescent="0.25">
      <c r="D331" s="8"/>
      <c r="E331" s="8"/>
      <c r="F331" s="8"/>
      <c r="G331" s="372"/>
      <c r="H331" s="373"/>
      <c r="I331" s="93"/>
      <c r="J331" s="93"/>
      <c r="K331" s="94"/>
      <c r="L331" s="94"/>
    </row>
    <row r="332" spans="1:15" x14ac:dyDescent="0.25">
      <c r="D332" s="8"/>
      <c r="E332" s="8"/>
      <c r="F332" s="8"/>
      <c r="G332" s="372"/>
      <c r="H332" s="373"/>
      <c r="I332" s="93"/>
      <c r="J332" s="93"/>
      <c r="K332" s="94"/>
      <c r="L332" s="94"/>
    </row>
    <row r="333" spans="1:15" x14ac:dyDescent="0.25">
      <c r="D333" s="8"/>
      <c r="E333" s="8"/>
      <c r="F333" s="8"/>
      <c r="G333" s="372"/>
      <c r="H333" s="373"/>
      <c r="I333" s="93"/>
      <c r="J333" s="93"/>
      <c r="K333" s="94"/>
      <c r="L333" s="94"/>
    </row>
    <row r="334" spans="1:15" x14ac:dyDescent="0.25">
      <c r="D334" s="8"/>
      <c r="E334" s="8"/>
      <c r="F334" s="8"/>
      <c r="G334" s="372"/>
      <c r="H334" s="373"/>
      <c r="I334" s="93"/>
      <c r="J334" s="93"/>
      <c r="K334" s="94"/>
      <c r="L334" s="94"/>
    </row>
    <row r="335" spans="1:15" x14ac:dyDescent="0.25">
      <c r="D335" s="8"/>
      <c r="E335" s="8"/>
      <c r="F335" s="8"/>
      <c r="G335" s="372"/>
      <c r="H335" s="373"/>
      <c r="I335" s="93"/>
      <c r="J335" s="93"/>
      <c r="K335" s="94"/>
      <c r="L335" s="94"/>
    </row>
    <row r="336" spans="1:15" x14ac:dyDescent="0.25">
      <c r="D336" s="8"/>
      <c r="E336" s="8"/>
      <c r="F336" s="8"/>
      <c r="G336" s="372"/>
      <c r="H336" s="373"/>
      <c r="I336" s="93"/>
      <c r="J336" s="93"/>
      <c r="K336" s="94"/>
      <c r="L336" s="94"/>
    </row>
    <row r="337" spans="4:12" x14ac:dyDescent="0.25">
      <c r="D337" s="8"/>
      <c r="E337" s="8"/>
      <c r="F337" s="8"/>
      <c r="G337" s="372"/>
      <c r="H337" s="373"/>
      <c r="I337" s="93"/>
      <c r="J337" s="93"/>
      <c r="K337" s="94"/>
      <c r="L337" s="94"/>
    </row>
    <row r="338" spans="4:12" x14ac:dyDescent="0.25">
      <c r="D338" s="8"/>
      <c r="E338" s="8"/>
      <c r="F338" s="8"/>
      <c r="G338" s="372"/>
      <c r="H338" s="373"/>
      <c r="I338" s="93"/>
      <c r="J338" s="93"/>
      <c r="K338" s="94"/>
      <c r="L338" s="94"/>
    </row>
    <row r="339" spans="4:12" x14ac:dyDescent="0.25">
      <c r="D339" s="8"/>
      <c r="E339" s="8"/>
      <c r="F339" s="8"/>
      <c r="G339" s="372"/>
      <c r="H339" s="373"/>
      <c r="I339" s="93"/>
      <c r="J339" s="93"/>
      <c r="K339" s="94"/>
      <c r="L339" s="94"/>
    </row>
    <row r="340" spans="4:12" x14ac:dyDescent="0.25">
      <c r="D340" s="8"/>
      <c r="E340" s="8"/>
      <c r="F340" s="8"/>
      <c r="G340" s="372"/>
      <c r="H340" s="373"/>
      <c r="I340" s="93"/>
      <c r="J340" s="93"/>
      <c r="K340" s="94"/>
      <c r="L340" s="94"/>
    </row>
    <row r="341" spans="4:12" x14ac:dyDescent="0.25">
      <c r="D341" s="8"/>
      <c r="E341" s="8"/>
      <c r="F341" s="8"/>
      <c r="G341" s="372"/>
      <c r="H341" s="373"/>
      <c r="I341" s="93"/>
      <c r="J341" s="93"/>
      <c r="K341" s="94"/>
      <c r="L341" s="94"/>
    </row>
    <row r="342" spans="4:12" x14ac:dyDescent="0.25">
      <c r="D342" s="8"/>
      <c r="E342" s="8"/>
      <c r="F342" s="8"/>
      <c r="G342" s="372"/>
      <c r="H342" s="373"/>
      <c r="I342" s="93"/>
      <c r="J342" s="93"/>
      <c r="K342" s="94"/>
      <c r="L342" s="94"/>
    </row>
    <row r="343" spans="4:12" x14ac:dyDescent="0.25">
      <c r="D343" s="8"/>
      <c r="E343" s="8"/>
      <c r="F343" s="8"/>
      <c r="G343" s="372"/>
      <c r="H343" s="373"/>
      <c r="I343" s="93"/>
      <c r="J343" s="93"/>
      <c r="K343" s="94"/>
      <c r="L343" s="94"/>
    </row>
    <row r="344" spans="4:12" x14ac:dyDescent="0.25">
      <c r="D344" s="8"/>
      <c r="E344" s="8"/>
      <c r="F344" s="8"/>
      <c r="G344" s="372"/>
      <c r="H344" s="373"/>
      <c r="I344" s="93"/>
      <c r="J344" s="93"/>
      <c r="K344" s="94"/>
      <c r="L344" s="94"/>
    </row>
    <row r="345" spans="4:12" x14ac:dyDescent="0.25">
      <c r="D345" s="8"/>
      <c r="E345" s="8"/>
      <c r="F345" s="8"/>
      <c r="G345" s="372"/>
      <c r="H345" s="373"/>
      <c r="I345" s="93"/>
      <c r="J345" s="93"/>
      <c r="K345" s="94"/>
      <c r="L345" s="94"/>
    </row>
    <row r="346" spans="4:12" x14ac:dyDescent="0.25">
      <c r="D346" s="8"/>
      <c r="E346" s="8"/>
      <c r="F346" s="8"/>
      <c r="G346" s="372"/>
      <c r="H346" s="373"/>
      <c r="I346" s="93"/>
      <c r="J346" s="93"/>
      <c r="K346" s="94"/>
      <c r="L346" s="94"/>
    </row>
    <row r="347" spans="4:12" x14ac:dyDescent="0.25">
      <c r="D347" s="8"/>
      <c r="E347" s="8"/>
      <c r="F347" s="8"/>
      <c r="G347" s="372"/>
      <c r="H347" s="373"/>
      <c r="I347" s="93"/>
      <c r="J347" s="93"/>
      <c r="K347" s="94"/>
      <c r="L347" s="94"/>
    </row>
    <row r="348" spans="4:12" x14ac:dyDescent="0.25">
      <c r="D348" s="8"/>
      <c r="E348" s="8"/>
      <c r="F348" s="8"/>
      <c r="G348" s="372"/>
      <c r="H348" s="373"/>
      <c r="I348" s="93"/>
      <c r="J348" s="93"/>
      <c r="K348" s="94"/>
      <c r="L348" s="94"/>
    </row>
    <row r="349" spans="4:12" x14ac:dyDescent="0.25">
      <c r="D349" s="8"/>
      <c r="E349" s="8"/>
      <c r="F349" s="8"/>
      <c r="G349" s="372"/>
      <c r="H349" s="373"/>
      <c r="I349" s="93"/>
      <c r="J349" s="93"/>
      <c r="K349" s="94"/>
      <c r="L349" s="94"/>
    </row>
    <row r="350" spans="4:12" x14ac:dyDescent="0.25">
      <c r="D350" s="8"/>
      <c r="E350" s="8"/>
      <c r="F350" s="8"/>
      <c r="G350" s="372"/>
      <c r="H350" s="373"/>
      <c r="I350" s="93"/>
      <c r="J350" s="93"/>
      <c r="K350" s="94"/>
      <c r="L350" s="94"/>
    </row>
    <row r="351" spans="4:12" x14ac:dyDescent="0.25">
      <c r="D351" s="8"/>
      <c r="E351" s="8"/>
      <c r="F351" s="8"/>
      <c r="G351" s="372"/>
      <c r="H351" s="373"/>
      <c r="I351" s="93"/>
      <c r="J351" s="93"/>
      <c r="K351" s="94"/>
      <c r="L351" s="94"/>
    </row>
    <row r="352" spans="4:12" x14ac:dyDescent="0.25">
      <c r="D352" s="8"/>
      <c r="E352" s="8"/>
      <c r="F352" s="8"/>
      <c r="G352" s="372"/>
      <c r="H352" s="373"/>
      <c r="I352" s="93"/>
      <c r="J352" s="93"/>
      <c r="K352" s="94"/>
      <c r="L352" s="94"/>
    </row>
    <row r="353" spans="4:12" x14ac:dyDescent="0.25">
      <c r="D353" s="8"/>
      <c r="E353" s="8"/>
      <c r="F353" s="8"/>
      <c r="G353" s="372"/>
      <c r="H353" s="373"/>
      <c r="I353" s="93"/>
      <c r="J353" s="93"/>
      <c r="K353" s="94"/>
      <c r="L353" s="94"/>
    </row>
    <row r="354" spans="4:12" x14ac:dyDescent="0.25">
      <c r="D354" s="8"/>
      <c r="E354" s="8"/>
      <c r="F354" s="8"/>
      <c r="G354" s="372"/>
      <c r="H354" s="373"/>
      <c r="I354" s="93"/>
      <c r="J354" s="93"/>
      <c r="K354" s="94"/>
      <c r="L354" s="94"/>
    </row>
    <row r="355" spans="4:12" x14ac:dyDescent="0.25">
      <c r="D355" s="8"/>
      <c r="E355" s="8"/>
      <c r="F355" s="8"/>
      <c r="G355" s="372"/>
      <c r="H355" s="373"/>
      <c r="I355" s="93"/>
      <c r="J355" s="93"/>
      <c r="K355" s="94"/>
      <c r="L355" s="94"/>
    </row>
    <row r="356" spans="4:12" x14ac:dyDescent="0.25">
      <c r="D356" s="8"/>
      <c r="E356" s="8"/>
      <c r="F356" s="8"/>
      <c r="G356" s="372"/>
      <c r="H356" s="373"/>
      <c r="I356" s="93"/>
      <c r="J356" s="93"/>
      <c r="K356" s="94"/>
      <c r="L356" s="94"/>
    </row>
    <row r="357" spans="4:12" x14ac:dyDescent="0.25">
      <c r="D357" s="8"/>
      <c r="E357" s="8"/>
      <c r="F357" s="8"/>
      <c r="G357" s="372"/>
      <c r="H357" s="373"/>
      <c r="I357" s="93"/>
      <c r="J357" s="93"/>
      <c r="K357" s="94"/>
      <c r="L357" s="94"/>
    </row>
    <row r="358" spans="4:12" x14ac:dyDescent="0.25">
      <c r="D358" s="8"/>
      <c r="E358" s="8"/>
      <c r="F358" s="8"/>
      <c r="G358" s="372"/>
      <c r="H358" s="373"/>
      <c r="I358" s="93"/>
      <c r="J358" s="93"/>
      <c r="K358" s="94"/>
      <c r="L358" s="94"/>
    </row>
    <row r="359" spans="4:12" x14ac:dyDescent="0.25">
      <c r="D359" s="8"/>
      <c r="E359" s="8"/>
      <c r="F359" s="8"/>
      <c r="G359" s="372"/>
      <c r="H359" s="373"/>
      <c r="I359" s="93"/>
      <c r="J359" s="93"/>
      <c r="K359" s="94"/>
      <c r="L359" s="94"/>
    </row>
    <row r="360" spans="4:12" x14ac:dyDescent="0.25">
      <c r="D360" s="8"/>
      <c r="E360" s="8"/>
      <c r="F360" s="8"/>
      <c r="G360" s="372"/>
      <c r="H360" s="373"/>
      <c r="I360" s="93"/>
      <c r="J360" s="93"/>
      <c r="K360" s="94"/>
      <c r="L360" s="94"/>
    </row>
    <row r="361" spans="4:12" x14ac:dyDescent="0.25">
      <c r="D361" s="8"/>
      <c r="E361" s="8"/>
      <c r="F361" s="8"/>
      <c r="G361" s="372"/>
      <c r="H361" s="373"/>
      <c r="I361" s="93"/>
      <c r="J361" s="93"/>
      <c r="K361" s="124"/>
      <c r="L361" s="124"/>
    </row>
    <row r="362" spans="4:12" x14ac:dyDescent="0.25">
      <c r="D362" s="8"/>
      <c r="E362" s="8"/>
      <c r="F362" s="8"/>
      <c r="G362" s="372"/>
      <c r="H362" s="373"/>
      <c r="I362" s="93"/>
      <c r="J362" s="93"/>
      <c r="K362" s="124"/>
      <c r="L362" s="124"/>
    </row>
    <row r="363" spans="4:12" x14ac:dyDescent="0.25">
      <c r="D363" s="8"/>
      <c r="E363" s="8"/>
      <c r="F363" s="8"/>
      <c r="G363" s="372"/>
      <c r="H363" s="373"/>
      <c r="I363" s="93"/>
      <c r="J363" s="93"/>
      <c r="K363" s="124"/>
      <c r="L363" s="124"/>
    </row>
    <row r="364" spans="4:12" x14ac:dyDescent="0.25">
      <c r="D364" s="8"/>
      <c r="E364" s="8"/>
      <c r="F364" s="8"/>
      <c r="G364" s="372"/>
      <c r="H364" s="373"/>
      <c r="I364" s="93"/>
      <c r="J364" s="93"/>
      <c r="K364" s="124"/>
      <c r="L364" s="124"/>
    </row>
    <row r="365" spans="4:12" x14ac:dyDescent="0.25">
      <c r="D365" s="8"/>
      <c r="E365" s="8"/>
      <c r="F365" s="8"/>
      <c r="G365" s="372"/>
      <c r="H365" s="373"/>
      <c r="I365" s="93"/>
      <c r="J365" s="93"/>
      <c r="K365" s="124"/>
      <c r="L365" s="124"/>
    </row>
    <row r="366" spans="4:12" x14ac:dyDescent="0.25">
      <c r="D366" s="8"/>
      <c r="E366" s="8"/>
      <c r="F366" s="8"/>
      <c r="G366" s="372"/>
      <c r="H366" s="373"/>
      <c r="I366" s="93"/>
      <c r="J366" s="93"/>
      <c r="K366" s="124"/>
      <c r="L366" s="124"/>
    </row>
    <row r="367" spans="4:12" x14ac:dyDescent="0.25">
      <c r="D367" s="8"/>
      <c r="E367" s="8"/>
      <c r="F367" s="8"/>
      <c r="G367" s="372"/>
      <c r="H367" s="373"/>
      <c r="I367" s="93"/>
      <c r="J367" s="93"/>
      <c r="K367" s="124"/>
      <c r="L367" s="124"/>
    </row>
    <row r="368" spans="4:12" x14ac:dyDescent="0.25">
      <c r="D368" s="8"/>
      <c r="E368" s="8"/>
      <c r="F368" s="8"/>
      <c r="G368" s="372"/>
      <c r="H368" s="373"/>
      <c r="I368" s="93"/>
      <c r="J368" s="93"/>
      <c r="K368" s="124"/>
      <c r="L368" s="124"/>
    </row>
    <row r="369" spans="4:12" x14ac:dyDescent="0.25">
      <c r="D369" s="8"/>
      <c r="E369" s="8"/>
      <c r="F369" s="8"/>
      <c r="G369" s="372"/>
      <c r="H369" s="373"/>
      <c r="I369" s="93"/>
      <c r="J369" s="93"/>
      <c r="K369" s="124"/>
      <c r="L369" s="124"/>
    </row>
    <row r="370" spans="4:12" x14ac:dyDescent="0.25">
      <c r="D370" s="8"/>
      <c r="E370" s="8"/>
      <c r="F370" s="8"/>
      <c r="G370" s="372"/>
      <c r="H370" s="373"/>
      <c r="I370" s="93"/>
      <c r="J370" s="93"/>
      <c r="K370" s="124"/>
      <c r="L370" s="124"/>
    </row>
  </sheetData>
  <protectedRanges>
    <protectedRange sqref="D2:E3" name="Rango1"/>
    <protectedRange sqref="E6:G166" name="Rango2"/>
    <protectedRange sqref="E168:G264" name="Rango3"/>
    <protectedRange sqref="E266:G268" name="Rango4"/>
    <protectedRange sqref="E270:G277" name="Rango5"/>
    <protectedRange sqref="E279:G312" name="Rango6"/>
    <protectedRange sqref="I6:N13 I20:N312 J14:N19" name="Rango7"/>
    <protectedRange sqref="I14:I19" name="Rango7_1"/>
  </protectedRanges>
  <autoFilter ref="C5:H313" xr:uid="{00000000-0001-0000-0100-000000000000}">
    <filterColumn colId="5">
      <filters>
        <filter val="1 000 000"/>
        <filter val="1 816 000"/>
        <filter val="100 000"/>
        <filter val="109 635 156"/>
        <filter val="110 345"/>
        <filter val="115 000"/>
        <filter val="13 256 589"/>
        <filter val="14 982 863"/>
        <filter val="16 500 000"/>
        <filter val="16 900 950"/>
        <filter val="2 100 000"/>
        <filter val="2 300 000"/>
        <filter val="2 376 000"/>
        <filter val="2 429 654"/>
        <filter val="2 500 000"/>
        <filter val="2 543 038"/>
        <filter val="2 640 000"/>
        <filter val="2 644 200"/>
        <filter val="20 000 000"/>
        <filter val="20 720 000"/>
        <filter val="21 120 000"/>
        <filter val="218 976 767"/>
        <filter val="250 000"/>
        <filter val="3 107 850"/>
        <filter val="3 500 000"/>
        <filter val="3 900 000"/>
        <filter val="300 000"/>
        <filter val="4 166 000"/>
        <filter val="4 859 307"/>
        <filter val="404 943"/>
        <filter val="465 000"/>
        <filter val="5 000 000"/>
        <filter val="5 700 000"/>
        <filter val="50 000"/>
        <filter val="500 000"/>
        <filter val="542 351 058"/>
        <filter val="6 864 000"/>
        <filter val="600 000"/>
        <filter val="687 577"/>
        <filter val="7 100 000"/>
        <filter val="8 779 148"/>
        <filter val="809 885"/>
        <filter val="9 440 786"/>
      </filters>
    </filterColumn>
  </autoFilter>
  <mergeCells count="8">
    <mergeCell ref="C313:D313"/>
    <mergeCell ref="D325:F325"/>
    <mergeCell ref="D2:E2"/>
    <mergeCell ref="D3:E3"/>
    <mergeCell ref="K3:N3"/>
    <mergeCell ref="C4:I4"/>
    <mergeCell ref="K4:L4"/>
    <mergeCell ref="M4:N4"/>
  </mergeCells>
  <pageMargins left="0.31496062992125984" right="0.17" top="0.28999999999999998" bottom="0.19" header="0.31496062992125984" footer="0.17"/>
  <pageSetup scale="63" fitToHeight="0" orientation="portrait" r:id="rId1"/>
  <rowBreaks count="1" manualBreakCount="1">
    <brk id="95" min="2" max="7"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8777B-D824-4491-A5BF-A00AE106B2EC}">
  <sheetPr filterMode="1">
    <tabColor theme="8" tint="-0.249977111117893"/>
    <pageSetUpPr fitToPage="1"/>
  </sheetPr>
  <dimension ref="A2:CD370"/>
  <sheetViews>
    <sheetView showGridLines="0" topLeftCell="C1" zoomScale="110" zoomScaleNormal="110" workbookViewId="0">
      <pane xSplit="2" ySplit="5" topLeftCell="I315" activePane="bottomRight" state="frozen"/>
      <selection pane="topRight" activeCell="E1" sqref="E1"/>
      <selection pane="bottomLeft" activeCell="C6" sqref="C6"/>
      <selection pane="bottomRight" activeCell="J327" sqref="J327"/>
    </sheetView>
  </sheetViews>
  <sheetFormatPr baseColWidth="10" defaultColWidth="11.44140625" defaultRowHeight="13.2" outlineLevelRow="1" x14ac:dyDescent="0.25"/>
  <cols>
    <col min="1" max="1" width="10.88671875" style="1" hidden="1" customWidth="1"/>
    <col min="2" max="2" width="9.44140625" style="2" hidden="1" customWidth="1"/>
    <col min="3" max="3" width="17" style="90" customWidth="1"/>
    <col min="4" max="4" width="45" style="123" customWidth="1"/>
    <col min="5" max="6" width="24.88671875" style="123" customWidth="1"/>
    <col min="7" max="7" width="25" style="116" customWidth="1"/>
    <col min="8" max="8" width="25" style="125" customWidth="1"/>
    <col min="9" max="9" width="38.6640625" style="126" customWidth="1"/>
    <col min="10" max="10" width="29.6640625" style="126" customWidth="1"/>
    <col min="11" max="82" width="11.44140625" style="8"/>
    <col min="83" max="236" width="11.44140625" style="123"/>
    <col min="237" max="237" width="12.33203125" style="123" customWidth="1"/>
    <col min="238" max="238" width="43.5546875" style="123" customWidth="1"/>
    <col min="239" max="240" width="16.6640625" style="123" customWidth="1"/>
    <col min="241" max="241" width="17.5546875" style="123" customWidth="1"/>
    <col min="242" max="242" width="15.6640625" style="123" customWidth="1"/>
    <col min="243" max="243" width="17.5546875" style="123" customWidth="1"/>
    <col min="244" max="244" width="25.5546875" style="123" customWidth="1"/>
    <col min="245" max="245" width="16.88671875" style="123" customWidth="1"/>
    <col min="246" max="246" width="14.109375" style="123" customWidth="1"/>
    <col min="247" max="247" width="16.33203125" style="123" customWidth="1"/>
    <col min="248" max="248" width="15.5546875" style="123" customWidth="1"/>
    <col min="249" max="492" width="11.44140625" style="123"/>
    <col min="493" max="493" width="12.33203125" style="123" customWidth="1"/>
    <col min="494" max="494" width="43.5546875" style="123" customWidth="1"/>
    <col min="495" max="496" width="16.6640625" style="123" customWidth="1"/>
    <col min="497" max="497" width="17.5546875" style="123" customWidth="1"/>
    <col min="498" max="498" width="15.6640625" style="123" customWidth="1"/>
    <col min="499" max="499" width="17.5546875" style="123" customWidth="1"/>
    <col min="500" max="500" width="25.5546875" style="123" customWidth="1"/>
    <col min="501" max="501" width="16.88671875" style="123" customWidth="1"/>
    <col min="502" max="502" width="14.109375" style="123" customWidth="1"/>
    <col min="503" max="503" width="16.33203125" style="123" customWidth="1"/>
    <col min="504" max="504" width="15.5546875" style="123" customWidth="1"/>
    <col min="505" max="748" width="11.44140625" style="123"/>
    <col min="749" max="749" width="12.33203125" style="123" customWidth="1"/>
    <col min="750" max="750" width="43.5546875" style="123" customWidth="1"/>
    <col min="751" max="752" width="16.6640625" style="123" customWidth="1"/>
    <col min="753" max="753" width="17.5546875" style="123" customWidth="1"/>
    <col min="754" max="754" width="15.6640625" style="123" customWidth="1"/>
    <col min="755" max="755" width="17.5546875" style="123" customWidth="1"/>
    <col min="756" max="756" width="25.5546875" style="123" customWidth="1"/>
    <col min="757" max="757" width="16.88671875" style="123" customWidth="1"/>
    <col min="758" max="758" width="14.109375" style="123" customWidth="1"/>
    <col min="759" max="759" width="16.33203125" style="123" customWidth="1"/>
    <col min="760" max="760" width="15.5546875" style="123" customWidth="1"/>
    <col min="761" max="1004" width="11.44140625" style="123"/>
    <col min="1005" max="1005" width="12.33203125" style="123" customWidth="1"/>
    <col min="1006" max="1006" width="43.5546875" style="123" customWidth="1"/>
    <col min="1007" max="1008" width="16.6640625" style="123" customWidth="1"/>
    <col min="1009" max="1009" width="17.5546875" style="123" customWidth="1"/>
    <col min="1010" max="1010" width="15.6640625" style="123" customWidth="1"/>
    <col min="1011" max="1011" width="17.5546875" style="123" customWidth="1"/>
    <col min="1012" max="1012" width="25.5546875" style="123" customWidth="1"/>
    <col min="1013" max="1013" width="16.88671875" style="123" customWidth="1"/>
    <col min="1014" max="1014" width="14.109375" style="123" customWidth="1"/>
    <col min="1015" max="1015" width="16.33203125" style="123" customWidth="1"/>
    <col min="1016" max="1016" width="15.5546875" style="123" customWidth="1"/>
    <col min="1017" max="1260" width="11.44140625" style="123"/>
    <col min="1261" max="1261" width="12.33203125" style="123" customWidth="1"/>
    <col min="1262" max="1262" width="43.5546875" style="123" customWidth="1"/>
    <col min="1263" max="1264" width="16.6640625" style="123" customWidth="1"/>
    <col min="1265" max="1265" width="17.5546875" style="123" customWidth="1"/>
    <col min="1266" max="1266" width="15.6640625" style="123" customWidth="1"/>
    <col min="1267" max="1267" width="17.5546875" style="123" customWidth="1"/>
    <col min="1268" max="1268" width="25.5546875" style="123" customWidth="1"/>
    <col min="1269" max="1269" width="16.88671875" style="123" customWidth="1"/>
    <col min="1270" max="1270" width="14.109375" style="123" customWidth="1"/>
    <col min="1271" max="1271" width="16.33203125" style="123" customWidth="1"/>
    <col min="1272" max="1272" width="15.5546875" style="123" customWidth="1"/>
    <col min="1273" max="1516" width="11.44140625" style="123"/>
    <col min="1517" max="1517" width="12.33203125" style="123" customWidth="1"/>
    <col min="1518" max="1518" width="43.5546875" style="123" customWidth="1"/>
    <col min="1519" max="1520" width="16.6640625" style="123" customWidth="1"/>
    <col min="1521" max="1521" width="17.5546875" style="123" customWidth="1"/>
    <col min="1522" max="1522" width="15.6640625" style="123" customWidth="1"/>
    <col min="1523" max="1523" width="17.5546875" style="123" customWidth="1"/>
    <col min="1524" max="1524" width="25.5546875" style="123" customWidth="1"/>
    <col min="1525" max="1525" width="16.88671875" style="123" customWidth="1"/>
    <col min="1526" max="1526" width="14.109375" style="123" customWidth="1"/>
    <col min="1527" max="1527" width="16.33203125" style="123" customWidth="1"/>
    <col min="1528" max="1528" width="15.5546875" style="123" customWidth="1"/>
    <col min="1529" max="1772" width="11.44140625" style="123"/>
    <col min="1773" max="1773" width="12.33203125" style="123" customWidth="1"/>
    <col min="1774" max="1774" width="43.5546875" style="123" customWidth="1"/>
    <col min="1775" max="1776" width="16.6640625" style="123" customWidth="1"/>
    <col min="1777" max="1777" width="17.5546875" style="123" customWidth="1"/>
    <col min="1778" max="1778" width="15.6640625" style="123" customWidth="1"/>
    <col min="1779" max="1779" width="17.5546875" style="123" customWidth="1"/>
    <col min="1780" max="1780" width="25.5546875" style="123" customWidth="1"/>
    <col min="1781" max="1781" width="16.88671875" style="123" customWidth="1"/>
    <col min="1782" max="1782" width="14.109375" style="123" customWidth="1"/>
    <col min="1783" max="1783" width="16.33203125" style="123" customWidth="1"/>
    <col min="1784" max="1784" width="15.5546875" style="123" customWidth="1"/>
    <col min="1785" max="2028" width="11.44140625" style="123"/>
    <col min="2029" max="2029" width="12.33203125" style="123" customWidth="1"/>
    <col min="2030" max="2030" width="43.5546875" style="123" customWidth="1"/>
    <col min="2031" max="2032" width="16.6640625" style="123" customWidth="1"/>
    <col min="2033" max="2033" width="17.5546875" style="123" customWidth="1"/>
    <col min="2034" max="2034" width="15.6640625" style="123" customWidth="1"/>
    <col min="2035" max="2035" width="17.5546875" style="123" customWidth="1"/>
    <col min="2036" max="2036" width="25.5546875" style="123" customWidth="1"/>
    <col min="2037" max="2037" width="16.88671875" style="123" customWidth="1"/>
    <col min="2038" max="2038" width="14.109375" style="123" customWidth="1"/>
    <col min="2039" max="2039" width="16.33203125" style="123" customWidth="1"/>
    <col min="2040" max="2040" width="15.5546875" style="123" customWidth="1"/>
    <col min="2041" max="2284" width="11.44140625" style="123"/>
    <col min="2285" max="2285" width="12.33203125" style="123" customWidth="1"/>
    <col min="2286" max="2286" width="43.5546875" style="123" customWidth="1"/>
    <col min="2287" max="2288" width="16.6640625" style="123" customWidth="1"/>
    <col min="2289" max="2289" width="17.5546875" style="123" customWidth="1"/>
    <col min="2290" max="2290" width="15.6640625" style="123" customWidth="1"/>
    <col min="2291" max="2291" width="17.5546875" style="123" customWidth="1"/>
    <col min="2292" max="2292" width="25.5546875" style="123" customWidth="1"/>
    <col min="2293" max="2293" width="16.88671875" style="123" customWidth="1"/>
    <col min="2294" max="2294" width="14.109375" style="123" customWidth="1"/>
    <col min="2295" max="2295" width="16.33203125" style="123" customWidth="1"/>
    <col min="2296" max="2296" width="15.5546875" style="123" customWidth="1"/>
    <col min="2297" max="2540" width="11.44140625" style="123"/>
    <col min="2541" max="2541" width="12.33203125" style="123" customWidth="1"/>
    <col min="2542" max="2542" width="43.5546875" style="123" customWidth="1"/>
    <col min="2543" max="2544" width="16.6640625" style="123" customWidth="1"/>
    <col min="2545" max="2545" width="17.5546875" style="123" customWidth="1"/>
    <col min="2546" max="2546" width="15.6640625" style="123" customWidth="1"/>
    <col min="2547" max="2547" width="17.5546875" style="123" customWidth="1"/>
    <col min="2548" max="2548" width="25.5546875" style="123" customWidth="1"/>
    <col min="2549" max="2549" width="16.88671875" style="123" customWidth="1"/>
    <col min="2550" max="2550" width="14.109375" style="123" customWidth="1"/>
    <col min="2551" max="2551" width="16.33203125" style="123" customWidth="1"/>
    <col min="2552" max="2552" width="15.5546875" style="123" customWidth="1"/>
    <col min="2553" max="2796" width="11.44140625" style="123"/>
    <col min="2797" max="2797" width="12.33203125" style="123" customWidth="1"/>
    <col min="2798" max="2798" width="43.5546875" style="123" customWidth="1"/>
    <col min="2799" max="2800" width="16.6640625" style="123" customWidth="1"/>
    <col min="2801" max="2801" width="17.5546875" style="123" customWidth="1"/>
    <col min="2802" max="2802" width="15.6640625" style="123" customWidth="1"/>
    <col min="2803" max="2803" width="17.5546875" style="123" customWidth="1"/>
    <col min="2804" max="2804" width="25.5546875" style="123" customWidth="1"/>
    <col min="2805" max="2805" width="16.88671875" style="123" customWidth="1"/>
    <col min="2806" max="2806" width="14.109375" style="123" customWidth="1"/>
    <col min="2807" max="2807" width="16.33203125" style="123" customWidth="1"/>
    <col min="2808" max="2808" width="15.5546875" style="123" customWidth="1"/>
    <col min="2809" max="3052" width="11.44140625" style="123"/>
    <col min="3053" max="3053" width="12.33203125" style="123" customWidth="1"/>
    <col min="3054" max="3054" width="43.5546875" style="123" customWidth="1"/>
    <col min="3055" max="3056" width="16.6640625" style="123" customWidth="1"/>
    <col min="3057" max="3057" width="17.5546875" style="123" customWidth="1"/>
    <col min="3058" max="3058" width="15.6640625" style="123" customWidth="1"/>
    <col min="3059" max="3059" width="17.5546875" style="123" customWidth="1"/>
    <col min="3060" max="3060" width="25.5546875" style="123" customWidth="1"/>
    <col min="3061" max="3061" width="16.88671875" style="123" customWidth="1"/>
    <col min="3062" max="3062" width="14.109375" style="123" customWidth="1"/>
    <col min="3063" max="3063" width="16.33203125" style="123" customWidth="1"/>
    <col min="3064" max="3064" width="15.5546875" style="123" customWidth="1"/>
    <col min="3065" max="3308" width="11.44140625" style="123"/>
    <col min="3309" max="3309" width="12.33203125" style="123" customWidth="1"/>
    <col min="3310" max="3310" width="43.5546875" style="123" customWidth="1"/>
    <col min="3311" max="3312" width="16.6640625" style="123" customWidth="1"/>
    <col min="3313" max="3313" width="17.5546875" style="123" customWidth="1"/>
    <col min="3314" max="3314" width="15.6640625" style="123" customWidth="1"/>
    <col min="3315" max="3315" width="17.5546875" style="123" customWidth="1"/>
    <col min="3316" max="3316" width="25.5546875" style="123" customWidth="1"/>
    <col min="3317" max="3317" width="16.88671875" style="123" customWidth="1"/>
    <col min="3318" max="3318" width="14.109375" style="123" customWidth="1"/>
    <col min="3319" max="3319" width="16.33203125" style="123" customWidth="1"/>
    <col min="3320" max="3320" width="15.5546875" style="123" customWidth="1"/>
    <col min="3321" max="3564" width="11.44140625" style="123"/>
    <col min="3565" max="3565" width="12.33203125" style="123" customWidth="1"/>
    <col min="3566" max="3566" width="43.5546875" style="123" customWidth="1"/>
    <col min="3567" max="3568" width="16.6640625" style="123" customWidth="1"/>
    <col min="3569" max="3569" width="17.5546875" style="123" customWidth="1"/>
    <col min="3570" max="3570" width="15.6640625" style="123" customWidth="1"/>
    <col min="3571" max="3571" width="17.5546875" style="123" customWidth="1"/>
    <col min="3572" max="3572" width="25.5546875" style="123" customWidth="1"/>
    <col min="3573" max="3573" width="16.88671875" style="123" customWidth="1"/>
    <col min="3574" max="3574" width="14.109375" style="123" customWidth="1"/>
    <col min="3575" max="3575" width="16.33203125" style="123" customWidth="1"/>
    <col min="3576" max="3576" width="15.5546875" style="123" customWidth="1"/>
    <col min="3577" max="3820" width="11.44140625" style="123"/>
    <col min="3821" max="3821" width="12.33203125" style="123" customWidth="1"/>
    <col min="3822" max="3822" width="43.5546875" style="123" customWidth="1"/>
    <col min="3823" max="3824" width="16.6640625" style="123" customWidth="1"/>
    <col min="3825" max="3825" width="17.5546875" style="123" customWidth="1"/>
    <col min="3826" max="3826" width="15.6640625" style="123" customWidth="1"/>
    <col min="3827" max="3827" width="17.5546875" style="123" customWidth="1"/>
    <col min="3828" max="3828" width="25.5546875" style="123" customWidth="1"/>
    <col min="3829" max="3829" width="16.88671875" style="123" customWidth="1"/>
    <col min="3830" max="3830" width="14.109375" style="123" customWidth="1"/>
    <col min="3831" max="3831" width="16.33203125" style="123" customWidth="1"/>
    <col min="3832" max="3832" width="15.5546875" style="123" customWidth="1"/>
    <col min="3833" max="4076" width="11.44140625" style="123"/>
    <col min="4077" max="4077" width="12.33203125" style="123" customWidth="1"/>
    <col min="4078" max="4078" width="43.5546875" style="123" customWidth="1"/>
    <col min="4079" max="4080" width="16.6640625" style="123" customWidth="1"/>
    <col min="4081" max="4081" width="17.5546875" style="123" customWidth="1"/>
    <col min="4082" max="4082" width="15.6640625" style="123" customWidth="1"/>
    <col min="4083" max="4083" width="17.5546875" style="123" customWidth="1"/>
    <col min="4084" max="4084" width="25.5546875" style="123" customWidth="1"/>
    <col min="4085" max="4085" width="16.88671875" style="123" customWidth="1"/>
    <col min="4086" max="4086" width="14.109375" style="123" customWidth="1"/>
    <col min="4087" max="4087" width="16.33203125" style="123" customWidth="1"/>
    <col min="4088" max="4088" width="15.5546875" style="123" customWidth="1"/>
    <col min="4089" max="4332" width="11.44140625" style="123"/>
    <col min="4333" max="4333" width="12.33203125" style="123" customWidth="1"/>
    <col min="4334" max="4334" width="43.5546875" style="123" customWidth="1"/>
    <col min="4335" max="4336" width="16.6640625" style="123" customWidth="1"/>
    <col min="4337" max="4337" width="17.5546875" style="123" customWidth="1"/>
    <col min="4338" max="4338" width="15.6640625" style="123" customWidth="1"/>
    <col min="4339" max="4339" width="17.5546875" style="123" customWidth="1"/>
    <col min="4340" max="4340" width="25.5546875" style="123" customWidth="1"/>
    <col min="4341" max="4341" width="16.88671875" style="123" customWidth="1"/>
    <col min="4342" max="4342" width="14.109375" style="123" customWidth="1"/>
    <col min="4343" max="4343" width="16.33203125" style="123" customWidth="1"/>
    <col min="4344" max="4344" width="15.5546875" style="123" customWidth="1"/>
    <col min="4345" max="4588" width="11.44140625" style="123"/>
    <col min="4589" max="4589" width="12.33203125" style="123" customWidth="1"/>
    <col min="4590" max="4590" width="43.5546875" style="123" customWidth="1"/>
    <col min="4591" max="4592" width="16.6640625" style="123" customWidth="1"/>
    <col min="4593" max="4593" width="17.5546875" style="123" customWidth="1"/>
    <col min="4594" max="4594" width="15.6640625" style="123" customWidth="1"/>
    <col min="4595" max="4595" width="17.5546875" style="123" customWidth="1"/>
    <col min="4596" max="4596" width="25.5546875" style="123" customWidth="1"/>
    <col min="4597" max="4597" width="16.88671875" style="123" customWidth="1"/>
    <col min="4598" max="4598" width="14.109375" style="123" customWidth="1"/>
    <col min="4599" max="4599" width="16.33203125" style="123" customWidth="1"/>
    <col min="4600" max="4600" width="15.5546875" style="123" customWidth="1"/>
    <col min="4601" max="4844" width="11.44140625" style="123"/>
    <col min="4845" max="4845" width="12.33203125" style="123" customWidth="1"/>
    <col min="4846" max="4846" width="43.5546875" style="123" customWidth="1"/>
    <col min="4847" max="4848" width="16.6640625" style="123" customWidth="1"/>
    <col min="4849" max="4849" width="17.5546875" style="123" customWidth="1"/>
    <col min="4850" max="4850" width="15.6640625" style="123" customWidth="1"/>
    <col min="4851" max="4851" width="17.5546875" style="123" customWidth="1"/>
    <col min="4852" max="4852" width="25.5546875" style="123" customWidth="1"/>
    <col min="4853" max="4853" width="16.88671875" style="123" customWidth="1"/>
    <col min="4854" max="4854" width="14.109375" style="123" customWidth="1"/>
    <col min="4855" max="4855" width="16.33203125" style="123" customWidth="1"/>
    <col min="4856" max="4856" width="15.5546875" style="123" customWidth="1"/>
    <col min="4857" max="5100" width="11.44140625" style="123"/>
    <col min="5101" max="5101" width="12.33203125" style="123" customWidth="1"/>
    <col min="5102" max="5102" width="43.5546875" style="123" customWidth="1"/>
    <col min="5103" max="5104" width="16.6640625" style="123" customWidth="1"/>
    <col min="5105" max="5105" width="17.5546875" style="123" customWidth="1"/>
    <col min="5106" max="5106" width="15.6640625" style="123" customWidth="1"/>
    <col min="5107" max="5107" width="17.5546875" style="123" customWidth="1"/>
    <col min="5108" max="5108" width="25.5546875" style="123" customWidth="1"/>
    <col min="5109" max="5109" width="16.88671875" style="123" customWidth="1"/>
    <col min="5110" max="5110" width="14.109375" style="123" customWidth="1"/>
    <col min="5111" max="5111" width="16.33203125" style="123" customWidth="1"/>
    <col min="5112" max="5112" width="15.5546875" style="123" customWidth="1"/>
    <col min="5113" max="5356" width="11.44140625" style="123"/>
    <col min="5357" max="5357" width="12.33203125" style="123" customWidth="1"/>
    <col min="5358" max="5358" width="43.5546875" style="123" customWidth="1"/>
    <col min="5359" max="5360" width="16.6640625" style="123" customWidth="1"/>
    <col min="5361" max="5361" width="17.5546875" style="123" customWidth="1"/>
    <col min="5362" max="5362" width="15.6640625" style="123" customWidth="1"/>
    <col min="5363" max="5363" width="17.5546875" style="123" customWidth="1"/>
    <col min="5364" max="5364" width="25.5546875" style="123" customWidth="1"/>
    <col min="5365" max="5365" width="16.88671875" style="123" customWidth="1"/>
    <col min="5366" max="5366" width="14.109375" style="123" customWidth="1"/>
    <col min="5367" max="5367" width="16.33203125" style="123" customWidth="1"/>
    <col min="5368" max="5368" width="15.5546875" style="123" customWidth="1"/>
    <col min="5369" max="5612" width="11.44140625" style="123"/>
    <col min="5613" max="5613" width="12.33203125" style="123" customWidth="1"/>
    <col min="5614" max="5614" width="43.5546875" style="123" customWidth="1"/>
    <col min="5615" max="5616" width="16.6640625" style="123" customWidth="1"/>
    <col min="5617" max="5617" width="17.5546875" style="123" customWidth="1"/>
    <col min="5618" max="5618" width="15.6640625" style="123" customWidth="1"/>
    <col min="5619" max="5619" width="17.5546875" style="123" customWidth="1"/>
    <col min="5620" max="5620" width="25.5546875" style="123" customWidth="1"/>
    <col min="5621" max="5621" width="16.88671875" style="123" customWidth="1"/>
    <col min="5622" max="5622" width="14.109375" style="123" customWidth="1"/>
    <col min="5623" max="5623" width="16.33203125" style="123" customWidth="1"/>
    <col min="5624" max="5624" width="15.5546875" style="123" customWidth="1"/>
    <col min="5625" max="5868" width="11.44140625" style="123"/>
    <col min="5869" max="5869" width="12.33203125" style="123" customWidth="1"/>
    <col min="5870" max="5870" width="43.5546875" style="123" customWidth="1"/>
    <col min="5871" max="5872" width="16.6640625" style="123" customWidth="1"/>
    <col min="5873" max="5873" width="17.5546875" style="123" customWidth="1"/>
    <col min="5874" max="5874" width="15.6640625" style="123" customWidth="1"/>
    <col min="5875" max="5875" width="17.5546875" style="123" customWidth="1"/>
    <col min="5876" max="5876" width="25.5546875" style="123" customWidth="1"/>
    <col min="5877" max="5877" width="16.88671875" style="123" customWidth="1"/>
    <col min="5878" max="5878" width="14.109375" style="123" customWidth="1"/>
    <col min="5879" max="5879" width="16.33203125" style="123" customWidth="1"/>
    <col min="5880" max="5880" width="15.5546875" style="123" customWidth="1"/>
    <col min="5881" max="6124" width="11.44140625" style="123"/>
    <col min="6125" max="6125" width="12.33203125" style="123" customWidth="1"/>
    <col min="6126" max="6126" width="43.5546875" style="123" customWidth="1"/>
    <col min="6127" max="6128" width="16.6640625" style="123" customWidth="1"/>
    <col min="6129" max="6129" width="17.5546875" style="123" customWidth="1"/>
    <col min="6130" max="6130" width="15.6640625" style="123" customWidth="1"/>
    <col min="6131" max="6131" width="17.5546875" style="123" customWidth="1"/>
    <col min="6132" max="6132" width="25.5546875" style="123" customWidth="1"/>
    <col min="6133" max="6133" width="16.88671875" style="123" customWidth="1"/>
    <col min="6134" max="6134" width="14.109375" style="123" customWidth="1"/>
    <col min="6135" max="6135" width="16.33203125" style="123" customWidth="1"/>
    <col min="6136" max="6136" width="15.5546875" style="123" customWidth="1"/>
    <col min="6137" max="6380" width="11.44140625" style="123"/>
    <col min="6381" max="6381" width="12.33203125" style="123" customWidth="1"/>
    <col min="6382" max="6382" width="43.5546875" style="123" customWidth="1"/>
    <col min="6383" max="6384" width="16.6640625" style="123" customWidth="1"/>
    <col min="6385" max="6385" width="17.5546875" style="123" customWidth="1"/>
    <col min="6386" max="6386" width="15.6640625" style="123" customWidth="1"/>
    <col min="6387" max="6387" width="17.5546875" style="123" customWidth="1"/>
    <col min="6388" max="6388" width="25.5546875" style="123" customWidth="1"/>
    <col min="6389" max="6389" width="16.88671875" style="123" customWidth="1"/>
    <col min="6390" max="6390" width="14.109375" style="123" customWidth="1"/>
    <col min="6391" max="6391" width="16.33203125" style="123" customWidth="1"/>
    <col min="6392" max="6392" width="15.5546875" style="123" customWidth="1"/>
    <col min="6393" max="6636" width="11.44140625" style="123"/>
    <col min="6637" max="6637" width="12.33203125" style="123" customWidth="1"/>
    <col min="6638" max="6638" width="43.5546875" style="123" customWidth="1"/>
    <col min="6639" max="6640" width="16.6640625" style="123" customWidth="1"/>
    <col min="6641" max="6641" width="17.5546875" style="123" customWidth="1"/>
    <col min="6642" max="6642" width="15.6640625" style="123" customWidth="1"/>
    <col min="6643" max="6643" width="17.5546875" style="123" customWidth="1"/>
    <col min="6644" max="6644" width="25.5546875" style="123" customWidth="1"/>
    <col min="6645" max="6645" width="16.88671875" style="123" customWidth="1"/>
    <col min="6646" max="6646" width="14.109375" style="123" customWidth="1"/>
    <col min="6647" max="6647" width="16.33203125" style="123" customWidth="1"/>
    <col min="6648" max="6648" width="15.5546875" style="123" customWidth="1"/>
    <col min="6649" max="6892" width="11.44140625" style="123"/>
    <col min="6893" max="6893" width="12.33203125" style="123" customWidth="1"/>
    <col min="6894" max="6894" width="43.5546875" style="123" customWidth="1"/>
    <col min="6895" max="6896" width="16.6640625" style="123" customWidth="1"/>
    <col min="6897" max="6897" width="17.5546875" style="123" customWidth="1"/>
    <col min="6898" max="6898" width="15.6640625" style="123" customWidth="1"/>
    <col min="6899" max="6899" width="17.5546875" style="123" customWidth="1"/>
    <col min="6900" max="6900" width="25.5546875" style="123" customWidth="1"/>
    <col min="6901" max="6901" width="16.88671875" style="123" customWidth="1"/>
    <col min="6902" max="6902" width="14.109375" style="123" customWidth="1"/>
    <col min="6903" max="6903" width="16.33203125" style="123" customWidth="1"/>
    <col min="6904" max="6904" width="15.5546875" style="123" customWidth="1"/>
    <col min="6905" max="7148" width="11.44140625" style="123"/>
    <col min="7149" max="7149" width="12.33203125" style="123" customWidth="1"/>
    <col min="7150" max="7150" width="43.5546875" style="123" customWidth="1"/>
    <col min="7151" max="7152" width="16.6640625" style="123" customWidth="1"/>
    <col min="7153" max="7153" width="17.5546875" style="123" customWidth="1"/>
    <col min="7154" max="7154" width="15.6640625" style="123" customWidth="1"/>
    <col min="7155" max="7155" width="17.5546875" style="123" customWidth="1"/>
    <col min="7156" max="7156" width="25.5546875" style="123" customWidth="1"/>
    <col min="7157" max="7157" width="16.88671875" style="123" customWidth="1"/>
    <col min="7158" max="7158" width="14.109375" style="123" customWidth="1"/>
    <col min="7159" max="7159" width="16.33203125" style="123" customWidth="1"/>
    <col min="7160" max="7160" width="15.5546875" style="123" customWidth="1"/>
    <col min="7161" max="7404" width="11.44140625" style="123"/>
    <col min="7405" max="7405" width="12.33203125" style="123" customWidth="1"/>
    <col min="7406" max="7406" width="43.5546875" style="123" customWidth="1"/>
    <col min="7407" max="7408" width="16.6640625" style="123" customWidth="1"/>
    <col min="7409" max="7409" width="17.5546875" style="123" customWidth="1"/>
    <col min="7410" max="7410" width="15.6640625" style="123" customWidth="1"/>
    <col min="7411" max="7411" width="17.5546875" style="123" customWidth="1"/>
    <col min="7412" max="7412" width="25.5546875" style="123" customWidth="1"/>
    <col min="7413" max="7413" width="16.88671875" style="123" customWidth="1"/>
    <col min="7414" max="7414" width="14.109375" style="123" customWidth="1"/>
    <col min="7415" max="7415" width="16.33203125" style="123" customWidth="1"/>
    <col min="7416" max="7416" width="15.5546875" style="123" customWidth="1"/>
    <col min="7417" max="7660" width="11.44140625" style="123"/>
    <col min="7661" max="7661" width="12.33203125" style="123" customWidth="1"/>
    <col min="7662" max="7662" width="43.5546875" style="123" customWidth="1"/>
    <col min="7663" max="7664" width="16.6640625" style="123" customWidth="1"/>
    <col min="7665" max="7665" width="17.5546875" style="123" customWidth="1"/>
    <col min="7666" max="7666" width="15.6640625" style="123" customWidth="1"/>
    <col min="7667" max="7667" width="17.5546875" style="123" customWidth="1"/>
    <col min="7668" max="7668" width="25.5546875" style="123" customWidth="1"/>
    <col min="7669" max="7669" width="16.88671875" style="123" customWidth="1"/>
    <col min="7670" max="7670" width="14.109375" style="123" customWidth="1"/>
    <col min="7671" max="7671" width="16.33203125" style="123" customWidth="1"/>
    <col min="7672" max="7672" width="15.5546875" style="123" customWidth="1"/>
    <col min="7673" max="7916" width="11.44140625" style="123"/>
    <col min="7917" max="7917" width="12.33203125" style="123" customWidth="1"/>
    <col min="7918" max="7918" width="43.5546875" style="123" customWidth="1"/>
    <col min="7919" max="7920" width="16.6640625" style="123" customWidth="1"/>
    <col min="7921" max="7921" width="17.5546875" style="123" customWidth="1"/>
    <col min="7922" max="7922" width="15.6640625" style="123" customWidth="1"/>
    <col min="7923" max="7923" width="17.5546875" style="123" customWidth="1"/>
    <col min="7924" max="7924" width="25.5546875" style="123" customWidth="1"/>
    <col min="7925" max="7925" width="16.88671875" style="123" customWidth="1"/>
    <col min="7926" max="7926" width="14.109375" style="123" customWidth="1"/>
    <col min="7927" max="7927" width="16.33203125" style="123" customWidth="1"/>
    <col min="7928" max="7928" width="15.5546875" style="123" customWidth="1"/>
    <col min="7929" max="8172" width="11.44140625" style="123"/>
    <col min="8173" max="8173" width="12.33203125" style="123" customWidth="1"/>
    <col min="8174" max="8174" width="43.5546875" style="123" customWidth="1"/>
    <col min="8175" max="8176" width="16.6640625" style="123" customWidth="1"/>
    <col min="8177" max="8177" width="17.5546875" style="123" customWidth="1"/>
    <col min="8178" max="8178" width="15.6640625" style="123" customWidth="1"/>
    <col min="8179" max="8179" width="17.5546875" style="123" customWidth="1"/>
    <col min="8180" max="8180" width="25.5546875" style="123" customWidth="1"/>
    <col min="8181" max="8181" width="16.88671875" style="123" customWidth="1"/>
    <col min="8182" max="8182" width="14.109375" style="123" customWidth="1"/>
    <col min="8183" max="8183" width="16.33203125" style="123" customWidth="1"/>
    <col min="8184" max="8184" width="15.5546875" style="123" customWidth="1"/>
    <col min="8185" max="8428" width="11.44140625" style="123"/>
    <col min="8429" max="8429" width="12.33203125" style="123" customWidth="1"/>
    <col min="8430" max="8430" width="43.5546875" style="123" customWidth="1"/>
    <col min="8431" max="8432" width="16.6640625" style="123" customWidth="1"/>
    <col min="8433" max="8433" width="17.5546875" style="123" customWidth="1"/>
    <col min="8434" max="8434" width="15.6640625" style="123" customWidth="1"/>
    <col min="8435" max="8435" width="17.5546875" style="123" customWidth="1"/>
    <col min="8436" max="8436" width="25.5546875" style="123" customWidth="1"/>
    <col min="8437" max="8437" width="16.88671875" style="123" customWidth="1"/>
    <col min="8438" max="8438" width="14.109375" style="123" customWidth="1"/>
    <col min="8439" max="8439" width="16.33203125" style="123" customWidth="1"/>
    <col min="8440" max="8440" width="15.5546875" style="123" customWidth="1"/>
    <col min="8441" max="8684" width="11.44140625" style="123"/>
    <col min="8685" max="8685" width="12.33203125" style="123" customWidth="1"/>
    <col min="8686" max="8686" width="43.5546875" style="123" customWidth="1"/>
    <col min="8687" max="8688" width="16.6640625" style="123" customWidth="1"/>
    <col min="8689" max="8689" width="17.5546875" style="123" customWidth="1"/>
    <col min="8690" max="8690" width="15.6640625" style="123" customWidth="1"/>
    <col min="8691" max="8691" width="17.5546875" style="123" customWidth="1"/>
    <col min="8692" max="8692" width="25.5546875" style="123" customWidth="1"/>
    <col min="8693" max="8693" width="16.88671875" style="123" customWidth="1"/>
    <col min="8694" max="8694" width="14.109375" style="123" customWidth="1"/>
    <col min="8695" max="8695" width="16.33203125" style="123" customWidth="1"/>
    <col min="8696" max="8696" width="15.5546875" style="123" customWidth="1"/>
    <col min="8697" max="8940" width="11.44140625" style="123"/>
    <col min="8941" max="8941" width="12.33203125" style="123" customWidth="1"/>
    <col min="8942" max="8942" width="43.5546875" style="123" customWidth="1"/>
    <col min="8943" max="8944" width="16.6640625" style="123" customWidth="1"/>
    <col min="8945" max="8945" width="17.5546875" style="123" customWidth="1"/>
    <col min="8946" max="8946" width="15.6640625" style="123" customWidth="1"/>
    <col min="8947" max="8947" width="17.5546875" style="123" customWidth="1"/>
    <col min="8948" max="8948" width="25.5546875" style="123" customWidth="1"/>
    <col min="8949" max="8949" width="16.88671875" style="123" customWidth="1"/>
    <col min="8950" max="8950" width="14.109375" style="123" customWidth="1"/>
    <col min="8951" max="8951" width="16.33203125" style="123" customWidth="1"/>
    <col min="8952" max="8952" width="15.5546875" style="123" customWidth="1"/>
    <col min="8953" max="9196" width="11.44140625" style="123"/>
    <col min="9197" max="9197" width="12.33203125" style="123" customWidth="1"/>
    <col min="9198" max="9198" width="43.5546875" style="123" customWidth="1"/>
    <col min="9199" max="9200" width="16.6640625" style="123" customWidth="1"/>
    <col min="9201" max="9201" width="17.5546875" style="123" customWidth="1"/>
    <col min="9202" max="9202" width="15.6640625" style="123" customWidth="1"/>
    <col min="9203" max="9203" width="17.5546875" style="123" customWidth="1"/>
    <col min="9204" max="9204" width="25.5546875" style="123" customWidth="1"/>
    <col min="9205" max="9205" width="16.88671875" style="123" customWidth="1"/>
    <col min="9206" max="9206" width="14.109375" style="123" customWidth="1"/>
    <col min="9207" max="9207" width="16.33203125" style="123" customWidth="1"/>
    <col min="9208" max="9208" width="15.5546875" style="123" customWidth="1"/>
    <col min="9209" max="9452" width="11.44140625" style="123"/>
    <col min="9453" max="9453" width="12.33203125" style="123" customWidth="1"/>
    <col min="9454" max="9454" width="43.5546875" style="123" customWidth="1"/>
    <col min="9455" max="9456" width="16.6640625" style="123" customWidth="1"/>
    <col min="9457" max="9457" width="17.5546875" style="123" customWidth="1"/>
    <col min="9458" max="9458" width="15.6640625" style="123" customWidth="1"/>
    <col min="9459" max="9459" width="17.5546875" style="123" customWidth="1"/>
    <col min="9460" max="9460" width="25.5546875" style="123" customWidth="1"/>
    <col min="9461" max="9461" width="16.88671875" style="123" customWidth="1"/>
    <col min="9462" max="9462" width="14.109375" style="123" customWidth="1"/>
    <col min="9463" max="9463" width="16.33203125" style="123" customWidth="1"/>
    <col min="9464" max="9464" width="15.5546875" style="123" customWidth="1"/>
    <col min="9465" max="9708" width="11.44140625" style="123"/>
    <col min="9709" max="9709" width="12.33203125" style="123" customWidth="1"/>
    <col min="9710" max="9710" width="43.5546875" style="123" customWidth="1"/>
    <col min="9711" max="9712" width="16.6640625" style="123" customWidth="1"/>
    <col min="9713" max="9713" width="17.5546875" style="123" customWidth="1"/>
    <col min="9714" max="9714" width="15.6640625" style="123" customWidth="1"/>
    <col min="9715" max="9715" width="17.5546875" style="123" customWidth="1"/>
    <col min="9716" max="9716" width="25.5546875" style="123" customWidth="1"/>
    <col min="9717" max="9717" width="16.88671875" style="123" customWidth="1"/>
    <col min="9718" max="9718" width="14.109375" style="123" customWidth="1"/>
    <col min="9719" max="9719" width="16.33203125" style="123" customWidth="1"/>
    <col min="9720" max="9720" width="15.5546875" style="123" customWidth="1"/>
    <col min="9721" max="9964" width="11.44140625" style="123"/>
    <col min="9965" max="9965" width="12.33203125" style="123" customWidth="1"/>
    <col min="9966" max="9966" width="43.5546875" style="123" customWidth="1"/>
    <col min="9967" max="9968" width="16.6640625" style="123" customWidth="1"/>
    <col min="9969" max="9969" width="17.5546875" style="123" customWidth="1"/>
    <col min="9970" max="9970" width="15.6640625" style="123" customWidth="1"/>
    <col min="9971" max="9971" width="17.5546875" style="123" customWidth="1"/>
    <col min="9972" max="9972" width="25.5546875" style="123" customWidth="1"/>
    <col min="9973" max="9973" width="16.88671875" style="123" customWidth="1"/>
    <col min="9974" max="9974" width="14.109375" style="123" customWidth="1"/>
    <col min="9975" max="9975" width="16.33203125" style="123" customWidth="1"/>
    <col min="9976" max="9976" width="15.5546875" style="123" customWidth="1"/>
    <col min="9977" max="10220" width="11.44140625" style="123"/>
    <col min="10221" max="10221" width="12.33203125" style="123" customWidth="1"/>
    <col min="10222" max="10222" width="43.5546875" style="123" customWidth="1"/>
    <col min="10223" max="10224" width="16.6640625" style="123" customWidth="1"/>
    <col min="10225" max="10225" width="17.5546875" style="123" customWidth="1"/>
    <col min="10226" max="10226" width="15.6640625" style="123" customWidth="1"/>
    <col min="10227" max="10227" width="17.5546875" style="123" customWidth="1"/>
    <col min="10228" max="10228" width="25.5546875" style="123" customWidth="1"/>
    <col min="10229" max="10229" width="16.88671875" style="123" customWidth="1"/>
    <col min="10230" max="10230" width="14.109375" style="123" customWidth="1"/>
    <col min="10231" max="10231" width="16.33203125" style="123" customWidth="1"/>
    <col min="10232" max="10232" width="15.5546875" style="123" customWidth="1"/>
    <col min="10233" max="10476" width="11.44140625" style="123"/>
    <col min="10477" max="10477" width="12.33203125" style="123" customWidth="1"/>
    <col min="10478" max="10478" width="43.5546875" style="123" customWidth="1"/>
    <col min="10479" max="10480" width="16.6640625" style="123" customWidth="1"/>
    <col min="10481" max="10481" width="17.5546875" style="123" customWidth="1"/>
    <col min="10482" max="10482" width="15.6640625" style="123" customWidth="1"/>
    <col min="10483" max="10483" width="17.5546875" style="123" customWidth="1"/>
    <col min="10484" max="10484" width="25.5546875" style="123" customWidth="1"/>
    <col min="10485" max="10485" width="16.88671875" style="123" customWidth="1"/>
    <col min="10486" max="10486" width="14.109375" style="123" customWidth="1"/>
    <col min="10487" max="10487" width="16.33203125" style="123" customWidth="1"/>
    <col min="10488" max="10488" width="15.5546875" style="123" customWidth="1"/>
    <col min="10489" max="10732" width="11.44140625" style="123"/>
    <col min="10733" max="10733" width="12.33203125" style="123" customWidth="1"/>
    <col min="10734" max="10734" width="43.5546875" style="123" customWidth="1"/>
    <col min="10735" max="10736" width="16.6640625" style="123" customWidth="1"/>
    <col min="10737" max="10737" width="17.5546875" style="123" customWidth="1"/>
    <col min="10738" max="10738" width="15.6640625" style="123" customWidth="1"/>
    <col min="10739" max="10739" width="17.5546875" style="123" customWidth="1"/>
    <col min="10740" max="10740" width="25.5546875" style="123" customWidth="1"/>
    <col min="10741" max="10741" width="16.88671875" style="123" customWidth="1"/>
    <col min="10742" max="10742" width="14.109375" style="123" customWidth="1"/>
    <col min="10743" max="10743" width="16.33203125" style="123" customWidth="1"/>
    <col min="10744" max="10744" width="15.5546875" style="123" customWidth="1"/>
    <col min="10745" max="10988" width="11.44140625" style="123"/>
    <col min="10989" max="10989" width="12.33203125" style="123" customWidth="1"/>
    <col min="10990" max="10990" width="43.5546875" style="123" customWidth="1"/>
    <col min="10991" max="10992" width="16.6640625" style="123" customWidth="1"/>
    <col min="10993" max="10993" width="17.5546875" style="123" customWidth="1"/>
    <col min="10994" max="10994" width="15.6640625" style="123" customWidth="1"/>
    <col min="10995" max="10995" width="17.5546875" style="123" customWidth="1"/>
    <col min="10996" max="10996" width="25.5546875" style="123" customWidth="1"/>
    <col min="10997" max="10997" width="16.88671875" style="123" customWidth="1"/>
    <col min="10998" max="10998" width="14.109375" style="123" customWidth="1"/>
    <col min="10999" max="10999" width="16.33203125" style="123" customWidth="1"/>
    <col min="11000" max="11000" width="15.5546875" style="123" customWidth="1"/>
    <col min="11001" max="11244" width="11.44140625" style="123"/>
    <col min="11245" max="11245" width="12.33203125" style="123" customWidth="1"/>
    <col min="11246" max="11246" width="43.5546875" style="123" customWidth="1"/>
    <col min="11247" max="11248" width="16.6640625" style="123" customWidth="1"/>
    <col min="11249" max="11249" width="17.5546875" style="123" customWidth="1"/>
    <col min="11250" max="11250" width="15.6640625" style="123" customWidth="1"/>
    <col min="11251" max="11251" width="17.5546875" style="123" customWidth="1"/>
    <col min="11252" max="11252" width="25.5546875" style="123" customWidth="1"/>
    <col min="11253" max="11253" width="16.88671875" style="123" customWidth="1"/>
    <col min="11254" max="11254" width="14.109375" style="123" customWidth="1"/>
    <col min="11255" max="11255" width="16.33203125" style="123" customWidth="1"/>
    <col min="11256" max="11256" width="15.5546875" style="123" customWidth="1"/>
    <col min="11257" max="11500" width="11.44140625" style="123"/>
    <col min="11501" max="11501" width="12.33203125" style="123" customWidth="1"/>
    <col min="11502" max="11502" width="43.5546875" style="123" customWidth="1"/>
    <col min="11503" max="11504" width="16.6640625" style="123" customWidth="1"/>
    <col min="11505" max="11505" width="17.5546875" style="123" customWidth="1"/>
    <col min="11506" max="11506" width="15.6640625" style="123" customWidth="1"/>
    <col min="11507" max="11507" width="17.5546875" style="123" customWidth="1"/>
    <col min="11508" max="11508" width="25.5546875" style="123" customWidth="1"/>
    <col min="11509" max="11509" width="16.88671875" style="123" customWidth="1"/>
    <col min="11510" max="11510" width="14.109375" style="123" customWidth="1"/>
    <col min="11511" max="11511" width="16.33203125" style="123" customWidth="1"/>
    <col min="11512" max="11512" width="15.5546875" style="123" customWidth="1"/>
    <col min="11513" max="11756" width="11.44140625" style="123"/>
    <col min="11757" max="11757" width="12.33203125" style="123" customWidth="1"/>
    <col min="11758" max="11758" width="43.5546875" style="123" customWidth="1"/>
    <col min="11759" max="11760" width="16.6640625" style="123" customWidth="1"/>
    <col min="11761" max="11761" width="17.5546875" style="123" customWidth="1"/>
    <col min="11762" max="11762" width="15.6640625" style="123" customWidth="1"/>
    <col min="11763" max="11763" width="17.5546875" style="123" customWidth="1"/>
    <col min="11764" max="11764" width="25.5546875" style="123" customWidth="1"/>
    <col min="11765" max="11765" width="16.88671875" style="123" customWidth="1"/>
    <col min="11766" max="11766" width="14.109375" style="123" customWidth="1"/>
    <col min="11767" max="11767" width="16.33203125" style="123" customWidth="1"/>
    <col min="11768" max="11768" width="15.5546875" style="123" customWidth="1"/>
    <col min="11769" max="12012" width="11.44140625" style="123"/>
    <col min="12013" max="12013" width="12.33203125" style="123" customWidth="1"/>
    <col min="12014" max="12014" width="43.5546875" style="123" customWidth="1"/>
    <col min="12015" max="12016" width="16.6640625" style="123" customWidth="1"/>
    <col min="12017" max="12017" width="17.5546875" style="123" customWidth="1"/>
    <col min="12018" max="12018" width="15.6640625" style="123" customWidth="1"/>
    <col min="12019" max="12019" width="17.5546875" style="123" customWidth="1"/>
    <col min="12020" max="12020" width="25.5546875" style="123" customWidth="1"/>
    <col min="12021" max="12021" width="16.88671875" style="123" customWidth="1"/>
    <col min="12022" max="12022" width="14.109375" style="123" customWidth="1"/>
    <col min="12023" max="12023" width="16.33203125" style="123" customWidth="1"/>
    <col min="12024" max="12024" width="15.5546875" style="123" customWidth="1"/>
    <col min="12025" max="12268" width="11.44140625" style="123"/>
    <col min="12269" max="12269" width="12.33203125" style="123" customWidth="1"/>
    <col min="12270" max="12270" width="43.5546875" style="123" customWidth="1"/>
    <col min="12271" max="12272" width="16.6640625" style="123" customWidth="1"/>
    <col min="12273" max="12273" width="17.5546875" style="123" customWidth="1"/>
    <col min="12274" max="12274" width="15.6640625" style="123" customWidth="1"/>
    <col min="12275" max="12275" width="17.5546875" style="123" customWidth="1"/>
    <col min="12276" max="12276" width="25.5546875" style="123" customWidth="1"/>
    <col min="12277" max="12277" width="16.88671875" style="123" customWidth="1"/>
    <col min="12278" max="12278" width="14.109375" style="123" customWidth="1"/>
    <col min="12279" max="12279" width="16.33203125" style="123" customWidth="1"/>
    <col min="12280" max="12280" width="15.5546875" style="123" customWidth="1"/>
    <col min="12281" max="12524" width="11.44140625" style="123"/>
    <col min="12525" max="12525" width="12.33203125" style="123" customWidth="1"/>
    <col min="12526" max="12526" width="43.5546875" style="123" customWidth="1"/>
    <col min="12527" max="12528" width="16.6640625" style="123" customWidth="1"/>
    <col min="12529" max="12529" width="17.5546875" style="123" customWidth="1"/>
    <col min="12530" max="12530" width="15.6640625" style="123" customWidth="1"/>
    <col min="12531" max="12531" width="17.5546875" style="123" customWidth="1"/>
    <col min="12532" max="12532" width="25.5546875" style="123" customWidth="1"/>
    <col min="12533" max="12533" width="16.88671875" style="123" customWidth="1"/>
    <col min="12534" max="12534" width="14.109375" style="123" customWidth="1"/>
    <col min="12535" max="12535" width="16.33203125" style="123" customWidth="1"/>
    <col min="12536" max="12536" width="15.5546875" style="123" customWidth="1"/>
    <col min="12537" max="12780" width="11.44140625" style="123"/>
    <col min="12781" max="12781" width="12.33203125" style="123" customWidth="1"/>
    <col min="12782" max="12782" width="43.5546875" style="123" customWidth="1"/>
    <col min="12783" max="12784" width="16.6640625" style="123" customWidth="1"/>
    <col min="12785" max="12785" width="17.5546875" style="123" customWidth="1"/>
    <col min="12786" max="12786" width="15.6640625" style="123" customWidth="1"/>
    <col min="12787" max="12787" width="17.5546875" style="123" customWidth="1"/>
    <col min="12788" max="12788" width="25.5546875" style="123" customWidth="1"/>
    <col min="12789" max="12789" width="16.88671875" style="123" customWidth="1"/>
    <col min="12790" max="12790" width="14.109375" style="123" customWidth="1"/>
    <col min="12791" max="12791" width="16.33203125" style="123" customWidth="1"/>
    <col min="12792" max="12792" width="15.5546875" style="123" customWidth="1"/>
    <col min="12793" max="13036" width="11.44140625" style="123"/>
    <col min="13037" max="13037" width="12.33203125" style="123" customWidth="1"/>
    <col min="13038" max="13038" width="43.5546875" style="123" customWidth="1"/>
    <col min="13039" max="13040" width="16.6640625" style="123" customWidth="1"/>
    <col min="13041" max="13041" width="17.5546875" style="123" customWidth="1"/>
    <col min="13042" max="13042" width="15.6640625" style="123" customWidth="1"/>
    <col min="13043" max="13043" width="17.5546875" style="123" customWidth="1"/>
    <col min="13044" max="13044" width="25.5546875" style="123" customWidth="1"/>
    <col min="13045" max="13045" width="16.88671875" style="123" customWidth="1"/>
    <col min="13046" max="13046" width="14.109375" style="123" customWidth="1"/>
    <col min="13047" max="13047" width="16.33203125" style="123" customWidth="1"/>
    <col min="13048" max="13048" width="15.5546875" style="123" customWidth="1"/>
    <col min="13049" max="13292" width="11.44140625" style="123"/>
    <col min="13293" max="13293" width="12.33203125" style="123" customWidth="1"/>
    <col min="13294" max="13294" width="43.5546875" style="123" customWidth="1"/>
    <col min="13295" max="13296" width="16.6640625" style="123" customWidth="1"/>
    <col min="13297" max="13297" width="17.5546875" style="123" customWidth="1"/>
    <col min="13298" max="13298" width="15.6640625" style="123" customWidth="1"/>
    <col min="13299" max="13299" width="17.5546875" style="123" customWidth="1"/>
    <col min="13300" max="13300" width="25.5546875" style="123" customWidth="1"/>
    <col min="13301" max="13301" width="16.88671875" style="123" customWidth="1"/>
    <col min="13302" max="13302" width="14.109375" style="123" customWidth="1"/>
    <col min="13303" max="13303" width="16.33203125" style="123" customWidth="1"/>
    <col min="13304" max="13304" width="15.5546875" style="123" customWidth="1"/>
    <col min="13305" max="13548" width="11.44140625" style="123"/>
    <col min="13549" max="13549" width="12.33203125" style="123" customWidth="1"/>
    <col min="13550" max="13550" width="43.5546875" style="123" customWidth="1"/>
    <col min="13551" max="13552" width="16.6640625" style="123" customWidth="1"/>
    <col min="13553" max="13553" width="17.5546875" style="123" customWidth="1"/>
    <col min="13554" max="13554" width="15.6640625" style="123" customWidth="1"/>
    <col min="13555" max="13555" width="17.5546875" style="123" customWidth="1"/>
    <col min="13556" max="13556" width="25.5546875" style="123" customWidth="1"/>
    <col min="13557" max="13557" width="16.88671875" style="123" customWidth="1"/>
    <col min="13558" max="13558" width="14.109375" style="123" customWidth="1"/>
    <col min="13559" max="13559" width="16.33203125" style="123" customWidth="1"/>
    <col min="13560" max="13560" width="15.5546875" style="123" customWidth="1"/>
    <col min="13561" max="13804" width="11.44140625" style="123"/>
    <col min="13805" max="13805" width="12.33203125" style="123" customWidth="1"/>
    <col min="13806" max="13806" width="43.5546875" style="123" customWidth="1"/>
    <col min="13807" max="13808" width="16.6640625" style="123" customWidth="1"/>
    <col min="13809" max="13809" width="17.5546875" style="123" customWidth="1"/>
    <col min="13810" max="13810" width="15.6640625" style="123" customWidth="1"/>
    <col min="13811" max="13811" width="17.5546875" style="123" customWidth="1"/>
    <col min="13812" max="13812" width="25.5546875" style="123" customWidth="1"/>
    <col min="13813" max="13813" width="16.88671875" style="123" customWidth="1"/>
    <col min="13814" max="13814" width="14.109375" style="123" customWidth="1"/>
    <col min="13815" max="13815" width="16.33203125" style="123" customWidth="1"/>
    <col min="13816" max="13816" width="15.5546875" style="123" customWidth="1"/>
    <col min="13817" max="14060" width="11.44140625" style="123"/>
    <col min="14061" max="14061" width="12.33203125" style="123" customWidth="1"/>
    <col min="14062" max="14062" width="43.5546875" style="123" customWidth="1"/>
    <col min="14063" max="14064" width="16.6640625" style="123" customWidth="1"/>
    <col min="14065" max="14065" width="17.5546875" style="123" customWidth="1"/>
    <col min="14066" max="14066" width="15.6640625" style="123" customWidth="1"/>
    <col min="14067" max="14067" width="17.5546875" style="123" customWidth="1"/>
    <col min="14068" max="14068" width="25.5546875" style="123" customWidth="1"/>
    <col min="14069" max="14069" width="16.88671875" style="123" customWidth="1"/>
    <col min="14070" max="14070" width="14.109375" style="123" customWidth="1"/>
    <col min="14071" max="14071" width="16.33203125" style="123" customWidth="1"/>
    <col min="14072" max="14072" width="15.5546875" style="123" customWidth="1"/>
    <col min="14073" max="14316" width="11.44140625" style="123"/>
    <col min="14317" max="14317" width="12.33203125" style="123" customWidth="1"/>
    <col min="14318" max="14318" width="43.5546875" style="123" customWidth="1"/>
    <col min="14319" max="14320" width="16.6640625" style="123" customWidth="1"/>
    <col min="14321" max="14321" width="17.5546875" style="123" customWidth="1"/>
    <col min="14322" max="14322" width="15.6640625" style="123" customWidth="1"/>
    <col min="14323" max="14323" width="17.5546875" style="123" customWidth="1"/>
    <col min="14324" max="14324" width="25.5546875" style="123" customWidth="1"/>
    <col min="14325" max="14325" width="16.88671875" style="123" customWidth="1"/>
    <col min="14326" max="14326" width="14.109375" style="123" customWidth="1"/>
    <col min="14327" max="14327" width="16.33203125" style="123" customWidth="1"/>
    <col min="14328" max="14328" width="15.5546875" style="123" customWidth="1"/>
    <col min="14329" max="14572" width="11.44140625" style="123"/>
    <col min="14573" max="14573" width="12.33203125" style="123" customWidth="1"/>
    <col min="14574" max="14574" width="43.5546875" style="123" customWidth="1"/>
    <col min="14575" max="14576" width="16.6640625" style="123" customWidth="1"/>
    <col min="14577" max="14577" width="17.5546875" style="123" customWidth="1"/>
    <col min="14578" max="14578" width="15.6640625" style="123" customWidth="1"/>
    <col min="14579" max="14579" width="17.5546875" style="123" customWidth="1"/>
    <col min="14580" max="14580" width="25.5546875" style="123" customWidth="1"/>
    <col min="14581" max="14581" width="16.88671875" style="123" customWidth="1"/>
    <col min="14582" max="14582" width="14.109375" style="123" customWidth="1"/>
    <col min="14583" max="14583" width="16.33203125" style="123" customWidth="1"/>
    <col min="14584" max="14584" width="15.5546875" style="123" customWidth="1"/>
    <col min="14585" max="14828" width="11.44140625" style="123"/>
    <col min="14829" max="14829" width="12.33203125" style="123" customWidth="1"/>
    <col min="14830" max="14830" width="43.5546875" style="123" customWidth="1"/>
    <col min="14831" max="14832" width="16.6640625" style="123" customWidth="1"/>
    <col min="14833" max="14833" width="17.5546875" style="123" customWidth="1"/>
    <col min="14834" max="14834" width="15.6640625" style="123" customWidth="1"/>
    <col min="14835" max="14835" width="17.5546875" style="123" customWidth="1"/>
    <col min="14836" max="14836" width="25.5546875" style="123" customWidth="1"/>
    <col min="14837" max="14837" width="16.88671875" style="123" customWidth="1"/>
    <col min="14838" max="14838" width="14.109375" style="123" customWidth="1"/>
    <col min="14839" max="14839" width="16.33203125" style="123" customWidth="1"/>
    <col min="14840" max="14840" width="15.5546875" style="123" customWidth="1"/>
    <col min="14841" max="15084" width="11.44140625" style="123"/>
    <col min="15085" max="15085" width="12.33203125" style="123" customWidth="1"/>
    <col min="15086" max="15086" width="43.5546875" style="123" customWidth="1"/>
    <col min="15087" max="15088" width="16.6640625" style="123" customWidth="1"/>
    <col min="15089" max="15089" width="17.5546875" style="123" customWidth="1"/>
    <col min="15090" max="15090" width="15.6640625" style="123" customWidth="1"/>
    <col min="15091" max="15091" width="17.5546875" style="123" customWidth="1"/>
    <col min="15092" max="15092" width="25.5546875" style="123" customWidth="1"/>
    <col min="15093" max="15093" width="16.88671875" style="123" customWidth="1"/>
    <col min="15094" max="15094" width="14.109375" style="123" customWidth="1"/>
    <col min="15095" max="15095" width="16.33203125" style="123" customWidth="1"/>
    <col min="15096" max="15096" width="15.5546875" style="123" customWidth="1"/>
    <col min="15097" max="15340" width="11.44140625" style="123"/>
    <col min="15341" max="15341" width="12.33203125" style="123" customWidth="1"/>
    <col min="15342" max="15342" width="43.5546875" style="123" customWidth="1"/>
    <col min="15343" max="15344" width="16.6640625" style="123" customWidth="1"/>
    <col min="15345" max="15345" width="17.5546875" style="123" customWidth="1"/>
    <col min="15346" max="15346" width="15.6640625" style="123" customWidth="1"/>
    <col min="15347" max="15347" width="17.5546875" style="123" customWidth="1"/>
    <col min="15348" max="15348" width="25.5546875" style="123" customWidth="1"/>
    <col min="15349" max="15349" width="16.88671875" style="123" customWidth="1"/>
    <col min="15350" max="15350" width="14.109375" style="123" customWidth="1"/>
    <col min="15351" max="15351" width="16.33203125" style="123" customWidth="1"/>
    <col min="15352" max="15352" width="15.5546875" style="123" customWidth="1"/>
    <col min="15353" max="15596" width="11.44140625" style="123"/>
    <col min="15597" max="15597" width="12.33203125" style="123" customWidth="1"/>
    <col min="15598" max="15598" width="43.5546875" style="123" customWidth="1"/>
    <col min="15599" max="15600" width="16.6640625" style="123" customWidth="1"/>
    <col min="15601" max="15601" width="17.5546875" style="123" customWidth="1"/>
    <col min="15602" max="15602" width="15.6640625" style="123" customWidth="1"/>
    <col min="15603" max="15603" width="17.5546875" style="123" customWidth="1"/>
    <col min="15604" max="15604" width="25.5546875" style="123" customWidth="1"/>
    <col min="15605" max="15605" width="16.88671875" style="123" customWidth="1"/>
    <col min="15606" max="15606" width="14.109375" style="123" customWidth="1"/>
    <col min="15607" max="15607" width="16.33203125" style="123" customWidth="1"/>
    <col min="15608" max="15608" width="15.5546875" style="123" customWidth="1"/>
    <col min="15609" max="15852" width="11.44140625" style="123"/>
    <col min="15853" max="15853" width="12.33203125" style="123" customWidth="1"/>
    <col min="15854" max="15854" width="43.5546875" style="123" customWidth="1"/>
    <col min="15855" max="15856" width="16.6640625" style="123" customWidth="1"/>
    <col min="15857" max="15857" width="17.5546875" style="123" customWidth="1"/>
    <col min="15858" max="15858" width="15.6640625" style="123" customWidth="1"/>
    <col min="15859" max="15859" width="17.5546875" style="123" customWidth="1"/>
    <col min="15860" max="15860" width="25.5546875" style="123" customWidth="1"/>
    <col min="15861" max="15861" width="16.88671875" style="123" customWidth="1"/>
    <col min="15862" max="15862" width="14.109375" style="123" customWidth="1"/>
    <col min="15863" max="15863" width="16.33203125" style="123" customWidth="1"/>
    <col min="15864" max="15864" width="15.5546875" style="123" customWidth="1"/>
    <col min="15865" max="16108" width="11.44140625" style="123"/>
    <col min="16109" max="16109" width="12.33203125" style="123" customWidth="1"/>
    <col min="16110" max="16110" width="43.5546875" style="123" customWidth="1"/>
    <col min="16111" max="16112" width="16.6640625" style="123" customWidth="1"/>
    <col min="16113" max="16113" width="17.5546875" style="123" customWidth="1"/>
    <col min="16114" max="16114" width="15.6640625" style="123" customWidth="1"/>
    <col min="16115" max="16115" width="17.5546875" style="123" customWidth="1"/>
    <col min="16116" max="16116" width="25.5546875" style="123" customWidth="1"/>
    <col min="16117" max="16117" width="16.88671875" style="123" customWidth="1"/>
    <col min="16118" max="16118" width="14.109375" style="123" customWidth="1"/>
    <col min="16119" max="16119" width="16.33203125" style="123" customWidth="1"/>
    <col min="16120" max="16120" width="15.5546875" style="123" customWidth="1"/>
    <col min="16121" max="16384" width="11.44140625" style="123"/>
  </cols>
  <sheetData>
    <row r="2" spans="1:10" ht="17.399999999999999" x14ac:dyDescent="0.25">
      <c r="C2" s="3" t="s">
        <v>0</v>
      </c>
      <c r="D2" s="809" t="s">
        <v>775</v>
      </c>
      <c r="E2" s="809"/>
      <c r="F2" s="127"/>
      <c r="G2" s="4"/>
      <c r="H2" s="5"/>
      <c r="I2" s="6"/>
      <c r="J2" s="6"/>
    </row>
    <row r="3" spans="1:10" ht="18" customHeight="1" thickBot="1" x14ac:dyDescent="0.3">
      <c r="C3" s="9" t="s">
        <v>2</v>
      </c>
      <c r="D3" s="810" t="s">
        <v>1038</v>
      </c>
      <c r="E3" s="810"/>
      <c r="F3" s="128"/>
      <c r="G3" s="10"/>
      <c r="H3" s="11"/>
      <c r="I3" s="12"/>
      <c r="J3" s="12"/>
    </row>
    <row r="4" spans="1:10" ht="15" customHeight="1" thickBot="1" x14ac:dyDescent="0.3">
      <c r="C4" s="814" t="s">
        <v>5</v>
      </c>
      <c r="D4" s="815"/>
      <c r="E4" s="815"/>
      <c r="F4" s="815"/>
      <c r="G4" s="815"/>
      <c r="H4" s="815"/>
      <c r="I4" s="816"/>
      <c r="J4" s="13"/>
    </row>
    <row r="5" spans="1:10" ht="27" thickBot="1" x14ac:dyDescent="0.3">
      <c r="A5" s="14" t="s">
        <v>8</v>
      </c>
      <c r="B5" s="14" t="s">
        <v>9</v>
      </c>
      <c r="C5" s="15" t="s">
        <v>10</v>
      </c>
      <c r="D5" s="16" t="s">
        <v>11</v>
      </c>
      <c r="E5" s="16" t="s">
        <v>12</v>
      </c>
      <c r="F5" s="16" t="s">
        <v>13</v>
      </c>
      <c r="G5" s="18" t="s">
        <v>14</v>
      </c>
      <c r="H5" s="19" t="s">
        <v>15</v>
      </c>
      <c r="I5" s="20" t="s">
        <v>16</v>
      </c>
      <c r="J5" s="20"/>
    </row>
    <row r="6" spans="1:10" ht="13.8" x14ac:dyDescent="0.25">
      <c r="A6" s="24"/>
      <c r="B6" s="24"/>
      <c r="C6" s="25" t="s">
        <v>20</v>
      </c>
      <c r="D6" s="26" t="s">
        <v>21</v>
      </c>
      <c r="E6" s="129"/>
      <c r="F6" s="129"/>
      <c r="G6" s="28">
        <v>113835000</v>
      </c>
      <c r="H6" s="29">
        <f>+E6+F6+G6</f>
        <v>113835000</v>
      </c>
      <c r="I6" s="30"/>
      <c r="J6" s="30"/>
    </row>
    <row r="7" spans="1:10" ht="13.8" hidden="1" x14ac:dyDescent="0.25">
      <c r="A7" s="24"/>
      <c r="B7" s="24"/>
      <c r="C7" s="34" t="s">
        <v>22</v>
      </c>
      <c r="D7" s="35" t="s">
        <v>23</v>
      </c>
      <c r="E7" s="133"/>
      <c r="F7" s="133"/>
      <c r="G7" s="37"/>
      <c r="H7" s="38">
        <f t="shared" ref="H7:H70" si="0">+E7+F7+G7</f>
        <v>0</v>
      </c>
      <c r="I7" s="39"/>
      <c r="J7" s="39"/>
    </row>
    <row r="8" spans="1:10" ht="13.8" x14ac:dyDescent="0.25">
      <c r="A8" s="24"/>
      <c r="B8" s="24"/>
      <c r="C8" s="34" t="s">
        <v>24</v>
      </c>
      <c r="D8" s="35" t="s">
        <v>25</v>
      </c>
      <c r="E8" s="133"/>
      <c r="F8" s="133"/>
      <c r="G8" s="37">
        <v>1500000</v>
      </c>
      <c r="H8" s="38">
        <f t="shared" si="0"/>
        <v>1500000</v>
      </c>
      <c r="I8" s="39"/>
      <c r="J8" s="39"/>
    </row>
    <row r="9" spans="1:10" ht="13.8" x14ac:dyDescent="0.25">
      <c r="A9" s="24"/>
      <c r="B9" s="24"/>
      <c r="C9" s="34" t="s">
        <v>26</v>
      </c>
      <c r="D9" s="35" t="s">
        <v>27</v>
      </c>
      <c r="E9" s="133"/>
      <c r="F9" s="133"/>
      <c r="G9" s="37">
        <v>23200000</v>
      </c>
      <c r="H9" s="38">
        <f t="shared" si="0"/>
        <v>23200000</v>
      </c>
      <c r="I9" s="39"/>
      <c r="J9" s="39"/>
    </row>
    <row r="10" spans="1:10" ht="13.8" x14ac:dyDescent="0.25">
      <c r="A10" s="24"/>
      <c r="B10" s="24"/>
      <c r="C10" s="34" t="s">
        <v>28</v>
      </c>
      <c r="D10" s="35" t="s">
        <v>29</v>
      </c>
      <c r="E10" s="133"/>
      <c r="F10" s="133"/>
      <c r="G10" s="37">
        <v>10694640</v>
      </c>
      <c r="H10" s="38">
        <f t="shared" si="0"/>
        <v>10694640</v>
      </c>
      <c r="I10" s="39"/>
      <c r="J10" s="39"/>
    </row>
    <row r="11" spans="1:10" ht="13.8" x14ac:dyDescent="0.25">
      <c r="A11" s="24"/>
      <c r="B11" s="24"/>
      <c r="C11" s="34" t="s">
        <v>30</v>
      </c>
      <c r="D11" s="35" t="s">
        <v>31</v>
      </c>
      <c r="E11" s="133"/>
      <c r="F11" s="133"/>
      <c r="G11" s="37">
        <v>13760805</v>
      </c>
      <c r="H11" s="38">
        <f t="shared" si="0"/>
        <v>13760805</v>
      </c>
      <c r="I11" s="39"/>
      <c r="J11" s="39"/>
    </row>
    <row r="12" spans="1:10" ht="13.8" x14ac:dyDescent="0.25">
      <c r="A12" s="24"/>
      <c r="B12" s="24"/>
      <c r="C12" s="34" t="s">
        <v>32</v>
      </c>
      <c r="D12" s="35" t="s">
        <v>33</v>
      </c>
      <c r="E12" s="133"/>
      <c r="F12" s="133"/>
      <c r="G12" s="37">
        <v>11382270</v>
      </c>
      <c r="H12" s="38">
        <f t="shared" si="0"/>
        <v>11382270</v>
      </c>
      <c r="I12" s="39"/>
      <c r="J12" s="39"/>
    </row>
    <row r="13" spans="1:10" ht="13.8" x14ac:dyDescent="0.25">
      <c r="A13" s="24"/>
      <c r="B13" s="24"/>
      <c r="C13" s="34" t="s">
        <v>34</v>
      </c>
      <c r="D13" s="35" t="s">
        <v>35</v>
      </c>
      <c r="E13" s="133"/>
      <c r="F13" s="133"/>
      <c r="G13" s="37">
        <v>3800000</v>
      </c>
      <c r="H13" s="38">
        <f t="shared" si="0"/>
        <v>3800000</v>
      </c>
      <c r="I13" s="39"/>
      <c r="J13" s="39"/>
    </row>
    <row r="14" spans="1:10" ht="52.8" x14ac:dyDescent="0.25">
      <c r="A14" s="24"/>
      <c r="B14" s="24"/>
      <c r="C14" s="34" t="s">
        <v>36</v>
      </c>
      <c r="D14" s="40" t="s">
        <v>37</v>
      </c>
      <c r="E14" s="137"/>
      <c r="F14" s="137"/>
      <c r="G14" s="37">
        <v>15208102</v>
      </c>
      <c r="H14" s="38">
        <f t="shared" si="0"/>
        <v>15208102</v>
      </c>
      <c r="I14" s="39" t="s">
        <v>1000</v>
      </c>
      <c r="J14" s="39"/>
    </row>
    <row r="15" spans="1:10" ht="26.4" x14ac:dyDescent="0.25">
      <c r="A15" s="24"/>
      <c r="B15" s="24"/>
      <c r="C15" s="34" t="s">
        <v>39</v>
      </c>
      <c r="D15" s="43" t="s">
        <v>40</v>
      </c>
      <c r="E15" s="138"/>
      <c r="F15" s="138"/>
      <c r="G15" s="37">
        <v>822060</v>
      </c>
      <c r="H15" s="38">
        <f t="shared" si="0"/>
        <v>822060</v>
      </c>
      <c r="I15" s="39" t="s">
        <v>1001</v>
      </c>
      <c r="J15" s="39"/>
    </row>
    <row r="16" spans="1:10" ht="52.8" x14ac:dyDescent="0.25">
      <c r="A16" s="24"/>
      <c r="B16" s="24"/>
      <c r="C16" s="34" t="s">
        <v>42</v>
      </c>
      <c r="D16" s="40" t="s">
        <v>43</v>
      </c>
      <c r="E16" s="137"/>
      <c r="F16" s="137"/>
      <c r="G16" s="37">
        <v>8911126</v>
      </c>
      <c r="H16" s="38">
        <f t="shared" si="0"/>
        <v>8911126</v>
      </c>
      <c r="I16" s="39" t="s">
        <v>1002</v>
      </c>
      <c r="J16" s="39"/>
    </row>
    <row r="17" spans="1:10" ht="39.6" x14ac:dyDescent="0.25">
      <c r="A17" s="24"/>
      <c r="B17" s="24"/>
      <c r="C17" s="34" t="s">
        <v>45</v>
      </c>
      <c r="D17" s="40" t="s">
        <v>46</v>
      </c>
      <c r="E17" s="137"/>
      <c r="F17" s="137"/>
      <c r="G17" s="37">
        <v>4932358</v>
      </c>
      <c r="H17" s="38">
        <f t="shared" si="0"/>
        <v>4932358</v>
      </c>
      <c r="I17" s="39" t="s">
        <v>1003</v>
      </c>
      <c r="J17" s="39"/>
    </row>
    <row r="18" spans="1:10" ht="39.6" x14ac:dyDescent="0.25">
      <c r="A18" s="24"/>
      <c r="B18" s="24"/>
      <c r="C18" s="34" t="s">
        <v>48</v>
      </c>
      <c r="D18" s="40" t="s">
        <v>49</v>
      </c>
      <c r="E18" s="137"/>
      <c r="F18" s="137"/>
      <c r="G18" s="37">
        <v>2466179</v>
      </c>
      <c r="H18" s="38">
        <f t="shared" si="0"/>
        <v>2466179</v>
      </c>
      <c r="I18" s="39" t="s">
        <v>1004</v>
      </c>
      <c r="J18" s="39"/>
    </row>
    <row r="19" spans="1:10" ht="39.6" x14ac:dyDescent="0.25">
      <c r="A19" s="24"/>
      <c r="B19" s="24"/>
      <c r="C19" s="34" t="s">
        <v>51</v>
      </c>
      <c r="D19" s="40" t="s">
        <v>52</v>
      </c>
      <c r="E19" s="137"/>
      <c r="F19" s="137"/>
      <c r="G19" s="37">
        <v>3500000</v>
      </c>
      <c r="H19" s="38">
        <f t="shared" si="0"/>
        <v>3500000</v>
      </c>
      <c r="I19" s="39" t="s">
        <v>1039</v>
      </c>
      <c r="J19" s="39"/>
    </row>
    <row r="20" spans="1:10" ht="13.8" hidden="1" x14ac:dyDescent="0.25">
      <c r="A20" s="2">
        <v>1</v>
      </c>
      <c r="B20" s="45" t="s">
        <v>54</v>
      </c>
      <c r="C20" s="34" t="s">
        <v>55</v>
      </c>
      <c r="D20" s="46" t="s">
        <v>56</v>
      </c>
      <c r="E20" s="139"/>
      <c r="F20" s="139"/>
      <c r="G20" s="48"/>
      <c r="H20" s="38">
        <f t="shared" si="0"/>
        <v>0</v>
      </c>
      <c r="I20" s="49"/>
      <c r="J20" s="49"/>
    </row>
    <row r="21" spans="1:10" ht="13.8" hidden="1" x14ac:dyDescent="0.25">
      <c r="A21" s="2">
        <v>1</v>
      </c>
      <c r="B21" s="45" t="s">
        <v>54</v>
      </c>
      <c r="C21" s="34" t="s">
        <v>58</v>
      </c>
      <c r="D21" s="46" t="s">
        <v>59</v>
      </c>
      <c r="E21" s="142"/>
      <c r="F21" s="142"/>
      <c r="G21" s="48"/>
      <c r="H21" s="38">
        <f t="shared" si="0"/>
        <v>0</v>
      </c>
      <c r="I21" s="49"/>
      <c r="J21" s="49"/>
    </row>
    <row r="22" spans="1:10" ht="13.8" hidden="1" x14ac:dyDescent="0.25">
      <c r="A22" s="2">
        <v>1</v>
      </c>
      <c r="B22" s="45" t="s">
        <v>54</v>
      </c>
      <c r="C22" s="34" t="s">
        <v>60</v>
      </c>
      <c r="D22" s="46" t="s">
        <v>61</v>
      </c>
      <c r="E22" s="142"/>
      <c r="F22" s="142"/>
      <c r="G22" s="48"/>
      <c r="H22" s="38">
        <f t="shared" si="0"/>
        <v>0</v>
      </c>
      <c r="I22" s="49"/>
      <c r="J22" s="49"/>
    </row>
    <row r="23" spans="1:10" ht="13.8" hidden="1" x14ac:dyDescent="0.25">
      <c r="A23" s="2">
        <v>1</v>
      </c>
      <c r="B23" s="45" t="s">
        <v>54</v>
      </c>
      <c r="C23" s="34" t="s">
        <v>64</v>
      </c>
      <c r="D23" s="46" t="s">
        <v>65</v>
      </c>
      <c r="E23" s="142"/>
      <c r="F23" s="142"/>
      <c r="G23" s="48"/>
      <c r="H23" s="38">
        <f t="shared" si="0"/>
        <v>0</v>
      </c>
      <c r="I23" s="49"/>
      <c r="J23" s="49"/>
    </row>
    <row r="24" spans="1:10" ht="13.8" hidden="1" x14ac:dyDescent="0.25">
      <c r="A24" s="2">
        <v>1</v>
      </c>
      <c r="B24" s="45" t="s">
        <v>54</v>
      </c>
      <c r="C24" s="34" t="s">
        <v>66</v>
      </c>
      <c r="D24" s="46" t="s">
        <v>67</v>
      </c>
      <c r="E24" s="142"/>
      <c r="F24" s="142"/>
      <c r="G24" s="48"/>
      <c r="H24" s="38">
        <f t="shared" si="0"/>
        <v>0</v>
      </c>
      <c r="I24" s="49"/>
      <c r="J24" s="49"/>
    </row>
    <row r="25" spans="1:10" ht="13.8" x14ac:dyDescent="0.25">
      <c r="A25" s="2">
        <v>1</v>
      </c>
      <c r="B25" s="45" t="s">
        <v>68</v>
      </c>
      <c r="C25" s="34" t="s">
        <v>69</v>
      </c>
      <c r="D25" s="46" t="s">
        <v>70</v>
      </c>
      <c r="E25" s="142"/>
      <c r="F25" s="142"/>
      <c r="G25" s="48">
        <v>1000000</v>
      </c>
      <c r="H25" s="38">
        <f t="shared" si="0"/>
        <v>1000000</v>
      </c>
      <c r="I25" s="49"/>
      <c r="J25" s="49"/>
    </row>
    <row r="26" spans="1:10" ht="13.8" x14ac:dyDescent="0.25">
      <c r="A26" s="2">
        <v>1</v>
      </c>
      <c r="B26" s="45" t="s">
        <v>68</v>
      </c>
      <c r="C26" s="34" t="s">
        <v>71</v>
      </c>
      <c r="D26" s="46" t="s">
        <v>72</v>
      </c>
      <c r="E26" s="142"/>
      <c r="F26" s="142"/>
      <c r="G26" s="48">
        <v>3428000</v>
      </c>
      <c r="H26" s="38">
        <f t="shared" si="0"/>
        <v>3428000</v>
      </c>
      <c r="I26" s="49"/>
      <c r="J26" s="49"/>
    </row>
    <row r="27" spans="1:10" ht="13.8" x14ac:dyDescent="0.25">
      <c r="A27" s="2">
        <v>1</v>
      </c>
      <c r="B27" s="45" t="s">
        <v>68</v>
      </c>
      <c r="C27" s="34" t="s">
        <v>73</v>
      </c>
      <c r="D27" s="46" t="s">
        <v>74</v>
      </c>
      <c r="E27" s="142"/>
      <c r="F27" s="142"/>
      <c r="G27" s="48">
        <v>20000</v>
      </c>
      <c r="H27" s="38">
        <f t="shared" si="0"/>
        <v>20000</v>
      </c>
      <c r="I27" s="49"/>
      <c r="J27" s="49"/>
    </row>
    <row r="28" spans="1:10" ht="13.8" x14ac:dyDescent="0.25">
      <c r="A28" s="2">
        <v>1</v>
      </c>
      <c r="B28" s="45" t="s">
        <v>68</v>
      </c>
      <c r="C28" s="34" t="s">
        <v>75</v>
      </c>
      <c r="D28" s="46" t="s">
        <v>76</v>
      </c>
      <c r="E28" s="142"/>
      <c r="F28" s="142"/>
      <c r="G28" s="48">
        <v>6000000</v>
      </c>
      <c r="H28" s="38">
        <f t="shared" si="0"/>
        <v>6000000</v>
      </c>
      <c r="I28" s="49"/>
      <c r="J28" s="49"/>
    </row>
    <row r="29" spans="1:10" ht="13.8" x14ac:dyDescent="0.25">
      <c r="A29" s="2">
        <v>1</v>
      </c>
      <c r="B29" s="45" t="s">
        <v>68</v>
      </c>
      <c r="C29" s="34" t="s">
        <v>79</v>
      </c>
      <c r="D29" s="46" t="s">
        <v>80</v>
      </c>
      <c r="E29" s="142"/>
      <c r="F29" s="142"/>
      <c r="G29" s="48">
        <v>4600000</v>
      </c>
      <c r="H29" s="38">
        <f t="shared" si="0"/>
        <v>4600000</v>
      </c>
      <c r="I29" s="49"/>
      <c r="J29" s="49"/>
    </row>
    <row r="30" spans="1:10" ht="13.8" x14ac:dyDescent="0.25">
      <c r="A30" s="2">
        <v>1</v>
      </c>
      <c r="B30" s="45" t="s">
        <v>83</v>
      </c>
      <c r="C30" s="34" t="s">
        <v>84</v>
      </c>
      <c r="D30" s="50" t="s">
        <v>85</v>
      </c>
      <c r="E30" s="145"/>
      <c r="F30" s="145"/>
      <c r="G30" s="48">
        <v>90000</v>
      </c>
      <c r="H30" s="38">
        <f t="shared" si="0"/>
        <v>90000</v>
      </c>
      <c r="I30" s="52"/>
      <c r="J30" s="52"/>
    </row>
    <row r="31" spans="1:10" ht="13.8" hidden="1" x14ac:dyDescent="0.25">
      <c r="A31" s="2">
        <v>1</v>
      </c>
      <c r="B31" s="45" t="s">
        <v>83</v>
      </c>
      <c r="C31" s="34" t="s">
        <v>90</v>
      </c>
      <c r="D31" s="50" t="s">
        <v>91</v>
      </c>
      <c r="E31" s="145"/>
      <c r="F31" s="145"/>
      <c r="G31" s="48"/>
      <c r="H31" s="38">
        <f t="shared" si="0"/>
        <v>0</v>
      </c>
      <c r="I31" s="52"/>
      <c r="J31" s="52"/>
    </row>
    <row r="32" spans="1:10" ht="13.8" x14ac:dyDescent="0.25">
      <c r="A32" s="2">
        <v>1</v>
      </c>
      <c r="B32" s="45" t="s">
        <v>83</v>
      </c>
      <c r="C32" s="34" t="s">
        <v>93</v>
      </c>
      <c r="D32" s="50" t="s">
        <v>94</v>
      </c>
      <c r="E32" s="145"/>
      <c r="F32" s="145"/>
      <c r="G32" s="48">
        <v>1000000</v>
      </c>
      <c r="H32" s="38">
        <f t="shared" si="0"/>
        <v>1000000</v>
      </c>
      <c r="I32" s="52"/>
      <c r="J32" s="52"/>
    </row>
    <row r="33" spans="1:10" ht="13.8" hidden="1" x14ac:dyDescent="0.25">
      <c r="A33" s="2">
        <v>1</v>
      </c>
      <c r="B33" s="45" t="s">
        <v>83</v>
      </c>
      <c r="C33" s="34" t="s">
        <v>96</v>
      </c>
      <c r="D33" s="50" t="s">
        <v>97</v>
      </c>
      <c r="E33" s="145"/>
      <c r="F33" s="145"/>
      <c r="G33" s="48"/>
      <c r="H33" s="38">
        <f t="shared" si="0"/>
        <v>0</v>
      </c>
      <c r="I33" s="53"/>
      <c r="J33" s="53"/>
    </row>
    <row r="34" spans="1:10" ht="13.8" hidden="1" x14ac:dyDescent="0.25">
      <c r="A34" s="2">
        <v>1</v>
      </c>
      <c r="B34" s="45" t="s">
        <v>83</v>
      </c>
      <c r="C34" s="34" t="s">
        <v>98</v>
      </c>
      <c r="D34" s="50" t="s">
        <v>99</v>
      </c>
      <c r="E34" s="145"/>
      <c r="F34" s="145"/>
      <c r="G34" s="48"/>
      <c r="H34" s="38">
        <f t="shared" si="0"/>
        <v>0</v>
      </c>
      <c r="I34" s="53"/>
      <c r="J34" s="53"/>
    </row>
    <row r="35" spans="1:10" ht="26.4" x14ac:dyDescent="0.25">
      <c r="A35" s="2">
        <v>1</v>
      </c>
      <c r="B35" s="45" t="s">
        <v>83</v>
      </c>
      <c r="C35" s="34" t="s">
        <v>100</v>
      </c>
      <c r="D35" s="54" t="s">
        <v>101</v>
      </c>
      <c r="E35" s="145"/>
      <c r="F35" s="145"/>
      <c r="G35" s="48">
        <v>700000</v>
      </c>
      <c r="H35" s="38">
        <f t="shared" si="0"/>
        <v>700000</v>
      </c>
      <c r="I35" s="53"/>
      <c r="J35" s="53"/>
    </row>
    <row r="36" spans="1:10" ht="27" customHeight="1" x14ac:dyDescent="0.25">
      <c r="A36" s="2">
        <v>1</v>
      </c>
      <c r="B36" s="45" t="s">
        <v>83</v>
      </c>
      <c r="C36" s="34" t="s">
        <v>104</v>
      </c>
      <c r="D36" s="54" t="s">
        <v>105</v>
      </c>
      <c r="E36" s="145"/>
      <c r="F36" s="145"/>
      <c r="G36" s="48">
        <v>60000</v>
      </c>
      <c r="H36" s="38">
        <f t="shared" si="0"/>
        <v>60000</v>
      </c>
      <c r="I36" s="52"/>
      <c r="J36" s="52"/>
    </row>
    <row r="37" spans="1:10" ht="13.8" hidden="1" x14ac:dyDescent="0.25">
      <c r="A37" s="2">
        <v>1</v>
      </c>
      <c r="B37" s="45" t="s">
        <v>109</v>
      </c>
      <c r="C37" s="34" t="s">
        <v>110</v>
      </c>
      <c r="D37" s="50" t="s">
        <v>111</v>
      </c>
      <c r="E37" s="145"/>
      <c r="F37" s="145"/>
      <c r="G37" s="57"/>
      <c r="H37" s="38">
        <f t="shared" si="0"/>
        <v>0</v>
      </c>
      <c r="I37" s="53"/>
      <c r="J37" s="53"/>
    </row>
    <row r="38" spans="1:10" ht="13.8" hidden="1" x14ac:dyDescent="0.25">
      <c r="A38" s="2">
        <v>1</v>
      </c>
      <c r="B38" s="45" t="s">
        <v>109</v>
      </c>
      <c r="C38" s="34" t="s">
        <v>112</v>
      </c>
      <c r="D38" s="50" t="s">
        <v>113</v>
      </c>
      <c r="E38" s="145"/>
      <c r="F38" s="145"/>
      <c r="G38" s="57"/>
      <c r="H38" s="38">
        <f t="shared" si="0"/>
        <v>0</v>
      </c>
      <c r="I38" s="53"/>
      <c r="J38" s="53"/>
    </row>
    <row r="39" spans="1:10" ht="13.8" hidden="1" x14ac:dyDescent="0.25">
      <c r="A39" s="2">
        <v>1</v>
      </c>
      <c r="B39" s="45" t="s">
        <v>109</v>
      </c>
      <c r="C39" s="34" t="s">
        <v>114</v>
      </c>
      <c r="D39" s="50" t="s">
        <v>115</v>
      </c>
      <c r="E39" s="145"/>
      <c r="F39" s="145"/>
      <c r="G39" s="48"/>
      <c r="H39" s="38">
        <f t="shared" si="0"/>
        <v>0</v>
      </c>
      <c r="I39" s="53"/>
      <c r="J39" s="53"/>
    </row>
    <row r="40" spans="1:10" ht="13.8" hidden="1" x14ac:dyDescent="0.25">
      <c r="A40" s="2">
        <v>1</v>
      </c>
      <c r="B40" s="45" t="s">
        <v>109</v>
      </c>
      <c r="C40" s="34" t="s">
        <v>116</v>
      </c>
      <c r="D40" s="50" t="s">
        <v>117</v>
      </c>
      <c r="E40" s="145"/>
      <c r="F40" s="145"/>
      <c r="G40" s="48"/>
      <c r="H40" s="38">
        <f t="shared" si="0"/>
        <v>0</v>
      </c>
      <c r="I40" s="53"/>
      <c r="J40" s="53"/>
    </row>
    <row r="41" spans="1:10" ht="13.8" hidden="1" x14ac:dyDescent="0.25">
      <c r="A41" s="2">
        <v>1</v>
      </c>
      <c r="B41" s="45" t="s">
        <v>109</v>
      </c>
      <c r="C41" s="34" t="s">
        <v>120</v>
      </c>
      <c r="D41" s="50" t="s">
        <v>121</v>
      </c>
      <c r="E41" s="145"/>
      <c r="F41" s="145"/>
      <c r="G41" s="48"/>
      <c r="H41" s="38">
        <f t="shared" si="0"/>
        <v>0</v>
      </c>
      <c r="I41" s="52"/>
      <c r="J41" s="52"/>
    </row>
    <row r="42" spans="1:10" ht="51" customHeight="1" x14ac:dyDescent="0.25">
      <c r="A42" s="2">
        <v>1</v>
      </c>
      <c r="B42" s="45" t="s">
        <v>109</v>
      </c>
      <c r="C42" s="34" t="s">
        <v>126</v>
      </c>
      <c r="D42" s="50" t="s">
        <v>127</v>
      </c>
      <c r="E42" s="145"/>
      <c r="F42" s="145"/>
      <c r="G42" s="48">
        <f>82000000</f>
        <v>82000000</v>
      </c>
      <c r="H42" s="38">
        <f t="shared" si="0"/>
        <v>82000000</v>
      </c>
      <c r="I42" s="144" t="s">
        <v>1042</v>
      </c>
      <c r="J42" s="144"/>
    </row>
    <row r="43" spans="1:10" ht="39.6" x14ac:dyDescent="0.25">
      <c r="A43" s="2">
        <v>1</v>
      </c>
      <c r="B43" s="45" t="s">
        <v>109</v>
      </c>
      <c r="C43" s="34" t="s">
        <v>133</v>
      </c>
      <c r="D43" s="50" t="s">
        <v>134</v>
      </c>
      <c r="E43" s="145"/>
      <c r="F43" s="145"/>
      <c r="G43" s="48">
        <v>308490</v>
      </c>
      <c r="H43" s="38">
        <f t="shared" si="0"/>
        <v>308490</v>
      </c>
      <c r="I43" s="52" t="s">
        <v>1043</v>
      </c>
      <c r="J43" s="52"/>
    </row>
    <row r="44" spans="1:10" ht="13.8" x14ac:dyDescent="0.25">
      <c r="A44" s="2">
        <v>1</v>
      </c>
      <c r="B44" s="45" t="s">
        <v>139</v>
      </c>
      <c r="C44" s="60" t="s">
        <v>140</v>
      </c>
      <c r="D44" s="54" t="s">
        <v>141</v>
      </c>
      <c r="E44" s="152"/>
      <c r="F44" s="152"/>
      <c r="G44" s="37">
        <v>50000</v>
      </c>
      <c r="H44" s="38">
        <f t="shared" si="0"/>
        <v>50000</v>
      </c>
      <c r="I44" s="62"/>
      <c r="J44" s="62"/>
    </row>
    <row r="45" spans="1:10" ht="13.8" x14ac:dyDescent="0.25">
      <c r="A45" s="2">
        <v>1</v>
      </c>
      <c r="B45" s="45" t="s">
        <v>139</v>
      </c>
      <c r="C45" s="60" t="s">
        <v>142</v>
      </c>
      <c r="D45" s="54" t="s">
        <v>143</v>
      </c>
      <c r="E45" s="152"/>
      <c r="F45" s="152"/>
      <c r="G45" s="37">
        <v>800000</v>
      </c>
      <c r="H45" s="38">
        <f t="shared" si="0"/>
        <v>800000</v>
      </c>
      <c r="I45" s="49"/>
      <c r="J45" s="49"/>
    </row>
    <row r="46" spans="1:10" ht="13.8" hidden="1" x14ac:dyDescent="0.25">
      <c r="A46" s="2">
        <v>1</v>
      </c>
      <c r="B46" s="45" t="s">
        <v>139</v>
      </c>
      <c r="C46" s="60" t="s">
        <v>144</v>
      </c>
      <c r="D46" s="54" t="s">
        <v>145</v>
      </c>
      <c r="E46" s="152"/>
      <c r="F46" s="152"/>
      <c r="G46" s="37"/>
      <c r="H46" s="38">
        <f t="shared" si="0"/>
        <v>0</v>
      </c>
      <c r="I46" s="62"/>
      <c r="J46" s="62"/>
    </row>
    <row r="47" spans="1:10" ht="13.8" hidden="1" x14ac:dyDescent="0.25">
      <c r="A47" s="2">
        <v>1</v>
      </c>
      <c r="B47" s="45" t="s">
        <v>139</v>
      </c>
      <c r="C47" s="60" t="s">
        <v>146</v>
      </c>
      <c r="D47" s="54" t="s">
        <v>147</v>
      </c>
      <c r="E47" s="152"/>
      <c r="F47" s="152"/>
      <c r="G47" s="37"/>
      <c r="H47" s="38">
        <f t="shared" si="0"/>
        <v>0</v>
      </c>
      <c r="I47" s="62"/>
      <c r="J47" s="62"/>
    </row>
    <row r="48" spans="1:10" ht="13.8" x14ac:dyDescent="0.25">
      <c r="A48" s="2">
        <v>1</v>
      </c>
      <c r="B48" s="45" t="s">
        <v>148</v>
      </c>
      <c r="C48" s="60" t="s">
        <v>149</v>
      </c>
      <c r="D48" s="54" t="s">
        <v>150</v>
      </c>
      <c r="E48" s="152"/>
      <c r="F48" s="152"/>
      <c r="G48" s="37">
        <v>6000000</v>
      </c>
      <c r="H48" s="38">
        <f t="shared" si="0"/>
        <v>6000000</v>
      </c>
      <c r="I48" s="52"/>
      <c r="J48" s="52"/>
    </row>
    <row r="49" spans="1:10" ht="13.8" hidden="1" x14ac:dyDescent="0.25">
      <c r="A49" s="2">
        <v>1</v>
      </c>
      <c r="B49" s="45" t="s">
        <v>148</v>
      </c>
      <c r="C49" s="34" t="s">
        <v>153</v>
      </c>
      <c r="D49" s="50" t="s">
        <v>154</v>
      </c>
      <c r="E49" s="145"/>
      <c r="F49" s="145"/>
      <c r="G49" s="57"/>
      <c r="H49" s="38">
        <f t="shared" si="0"/>
        <v>0</v>
      </c>
      <c r="I49" s="53"/>
      <c r="J49" s="53"/>
    </row>
    <row r="50" spans="1:10" ht="13.8" hidden="1" x14ac:dyDescent="0.25">
      <c r="A50" s="2">
        <v>1</v>
      </c>
      <c r="B50" s="45" t="s">
        <v>148</v>
      </c>
      <c r="C50" s="34" t="s">
        <v>155</v>
      </c>
      <c r="D50" s="50" t="s">
        <v>156</v>
      </c>
      <c r="E50" s="145"/>
      <c r="F50" s="145"/>
      <c r="G50" s="57"/>
      <c r="H50" s="38">
        <f t="shared" si="0"/>
        <v>0</v>
      </c>
      <c r="I50" s="53"/>
      <c r="J50" s="53"/>
    </row>
    <row r="51" spans="1:10" ht="13.8" hidden="1" x14ac:dyDescent="0.25">
      <c r="A51" s="2">
        <v>1</v>
      </c>
      <c r="B51" s="45" t="s">
        <v>157</v>
      </c>
      <c r="C51" s="34" t="s">
        <v>158</v>
      </c>
      <c r="D51" s="50" t="s">
        <v>159</v>
      </c>
      <c r="E51" s="145"/>
      <c r="F51" s="145"/>
      <c r="G51" s="48"/>
      <c r="H51" s="38">
        <f t="shared" si="0"/>
        <v>0</v>
      </c>
      <c r="I51" s="53"/>
      <c r="J51" s="53"/>
    </row>
    <row r="52" spans="1:10" ht="13.8" hidden="1" x14ac:dyDescent="0.25">
      <c r="A52" s="2">
        <v>1</v>
      </c>
      <c r="B52" s="45" t="s">
        <v>157</v>
      </c>
      <c r="C52" s="34" t="s">
        <v>164</v>
      </c>
      <c r="D52" s="50" t="s">
        <v>165</v>
      </c>
      <c r="E52" s="145"/>
      <c r="F52" s="145"/>
      <c r="G52" s="48"/>
      <c r="H52" s="38">
        <f t="shared" si="0"/>
        <v>0</v>
      </c>
      <c r="I52" s="52"/>
      <c r="J52" s="52"/>
    </row>
    <row r="53" spans="1:10" ht="13.8" hidden="1" x14ac:dyDescent="0.25">
      <c r="A53" s="2">
        <v>1</v>
      </c>
      <c r="B53" s="45" t="s">
        <v>166</v>
      </c>
      <c r="C53" s="34" t="s">
        <v>167</v>
      </c>
      <c r="D53" s="54" t="s">
        <v>168</v>
      </c>
      <c r="E53" s="145"/>
      <c r="F53" s="145"/>
      <c r="G53" s="48"/>
      <c r="H53" s="38">
        <f t="shared" si="0"/>
        <v>0</v>
      </c>
      <c r="I53" s="52"/>
      <c r="J53" s="52"/>
    </row>
    <row r="54" spans="1:10" ht="13.8" hidden="1" x14ac:dyDescent="0.25">
      <c r="A54" s="2">
        <v>1</v>
      </c>
      <c r="B54" s="45" t="s">
        <v>54</v>
      </c>
      <c r="C54" s="34" t="s">
        <v>172</v>
      </c>
      <c r="D54" s="54" t="s">
        <v>173</v>
      </c>
      <c r="E54" s="145"/>
      <c r="F54" s="145"/>
      <c r="G54" s="48"/>
      <c r="H54" s="38">
        <f t="shared" si="0"/>
        <v>0</v>
      </c>
      <c r="I54" s="53"/>
      <c r="J54" s="53"/>
    </row>
    <row r="55" spans="1:10" ht="13.8" hidden="1" x14ac:dyDescent="0.25">
      <c r="A55" s="2">
        <v>1</v>
      </c>
      <c r="B55" s="45" t="s">
        <v>54</v>
      </c>
      <c r="C55" s="34" t="s">
        <v>174</v>
      </c>
      <c r="D55" s="54" t="s">
        <v>175</v>
      </c>
      <c r="E55" s="145"/>
      <c r="F55" s="145"/>
      <c r="G55" s="48"/>
      <c r="H55" s="38">
        <f t="shared" si="0"/>
        <v>0</v>
      </c>
      <c r="I55" s="53"/>
      <c r="J55" s="53"/>
    </row>
    <row r="56" spans="1:10" ht="26.4" hidden="1" x14ac:dyDescent="0.25">
      <c r="A56" s="2">
        <v>1</v>
      </c>
      <c r="B56" s="45" t="s">
        <v>166</v>
      </c>
      <c r="C56" s="34" t="s">
        <v>176</v>
      </c>
      <c r="D56" s="54" t="s">
        <v>177</v>
      </c>
      <c r="E56" s="145"/>
      <c r="F56" s="145"/>
      <c r="G56" s="48"/>
      <c r="H56" s="38">
        <f t="shared" si="0"/>
        <v>0</v>
      </c>
      <c r="I56" s="53"/>
      <c r="J56" s="53"/>
    </row>
    <row r="57" spans="1:10" ht="13.8" x14ac:dyDescent="0.25">
      <c r="A57" s="2">
        <v>1</v>
      </c>
      <c r="B57" s="45" t="s">
        <v>166</v>
      </c>
      <c r="C57" s="34" t="s">
        <v>180</v>
      </c>
      <c r="D57" s="54" t="s">
        <v>181</v>
      </c>
      <c r="E57" s="145"/>
      <c r="F57" s="145"/>
      <c r="G57" s="48">
        <v>800000</v>
      </c>
      <c r="H57" s="38">
        <f t="shared" si="0"/>
        <v>800000</v>
      </c>
      <c r="I57" s="53"/>
      <c r="J57" s="53"/>
    </row>
    <row r="58" spans="1:10" ht="26.4" hidden="1" x14ac:dyDescent="0.25">
      <c r="A58" s="2">
        <v>1</v>
      </c>
      <c r="B58" s="45" t="s">
        <v>166</v>
      </c>
      <c r="C58" s="34" t="s">
        <v>184</v>
      </c>
      <c r="D58" s="54" t="s">
        <v>185</v>
      </c>
      <c r="E58" s="145"/>
      <c r="F58" s="145"/>
      <c r="G58" s="48"/>
      <c r="H58" s="38">
        <f t="shared" si="0"/>
        <v>0</v>
      </c>
      <c r="I58" s="52"/>
      <c r="J58" s="52"/>
    </row>
    <row r="59" spans="1:10" ht="26.4" hidden="1" x14ac:dyDescent="0.25">
      <c r="A59" s="2">
        <v>1</v>
      </c>
      <c r="B59" s="45" t="s">
        <v>166</v>
      </c>
      <c r="C59" s="34" t="s">
        <v>186</v>
      </c>
      <c r="D59" s="54" t="s">
        <v>187</v>
      </c>
      <c r="E59" s="145"/>
      <c r="F59" s="145"/>
      <c r="G59" s="48"/>
      <c r="H59" s="38">
        <f t="shared" si="0"/>
        <v>0</v>
      </c>
      <c r="I59" s="52"/>
      <c r="J59" s="52"/>
    </row>
    <row r="60" spans="1:10" ht="26.4" hidden="1" x14ac:dyDescent="0.25">
      <c r="A60" s="2">
        <v>1</v>
      </c>
      <c r="B60" s="45" t="s">
        <v>166</v>
      </c>
      <c r="C60" s="34" t="s">
        <v>190</v>
      </c>
      <c r="D60" s="54" t="s">
        <v>798</v>
      </c>
      <c r="E60" s="145"/>
      <c r="F60" s="145"/>
      <c r="G60" s="48"/>
      <c r="H60" s="38">
        <f t="shared" si="0"/>
        <v>0</v>
      </c>
      <c r="I60" s="52"/>
      <c r="J60" s="52"/>
    </row>
    <row r="61" spans="1:10" ht="13.8" x14ac:dyDescent="0.25">
      <c r="A61" s="2">
        <v>1</v>
      </c>
      <c r="B61" s="45" t="s">
        <v>166</v>
      </c>
      <c r="C61" s="34" t="s">
        <v>194</v>
      </c>
      <c r="D61" s="50" t="s">
        <v>195</v>
      </c>
      <c r="E61" s="145"/>
      <c r="F61" s="145"/>
      <c r="G61" s="48">
        <v>50000</v>
      </c>
      <c r="H61" s="38">
        <f t="shared" si="0"/>
        <v>50000</v>
      </c>
      <c r="I61" s="53"/>
      <c r="J61" s="53"/>
    </row>
    <row r="62" spans="1:10" ht="13.8" hidden="1" x14ac:dyDescent="0.25">
      <c r="A62" s="2">
        <v>1</v>
      </c>
      <c r="B62" s="45" t="s">
        <v>198</v>
      </c>
      <c r="C62" s="34" t="s">
        <v>199</v>
      </c>
      <c r="D62" s="50" t="s">
        <v>200</v>
      </c>
      <c r="E62" s="145"/>
      <c r="F62" s="145"/>
      <c r="G62" s="57"/>
      <c r="H62" s="38">
        <f t="shared" si="0"/>
        <v>0</v>
      </c>
      <c r="I62" s="53"/>
      <c r="J62" s="53"/>
    </row>
    <row r="63" spans="1:10" ht="13.8" hidden="1" x14ac:dyDescent="0.25">
      <c r="A63" s="2">
        <v>1</v>
      </c>
      <c r="B63" s="45" t="s">
        <v>198</v>
      </c>
      <c r="C63" s="34" t="s">
        <v>201</v>
      </c>
      <c r="D63" s="50" t="s">
        <v>202</v>
      </c>
      <c r="E63" s="145"/>
      <c r="F63" s="145"/>
      <c r="G63" s="48"/>
      <c r="H63" s="38">
        <f t="shared" si="0"/>
        <v>0</v>
      </c>
      <c r="I63" s="53"/>
      <c r="J63" s="53"/>
    </row>
    <row r="64" spans="1:10" ht="13.8" hidden="1" x14ac:dyDescent="0.25">
      <c r="A64" s="2">
        <v>1</v>
      </c>
      <c r="B64" s="45" t="s">
        <v>198</v>
      </c>
      <c r="C64" s="34" t="s">
        <v>203</v>
      </c>
      <c r="D64" s="50" t="s">
        <v>204</v>
      </c>
      <c r="E64" s="145"/>
      <c r="F64" s="145"/>
      <c r="G64" s="48"/>
      <c r="H64" s="38">
        <f t="shared" si="0"/>
        <v>0</v>
      </c>
      <c r="I64" s="53"/>
      <c r="J64" s="53"/>
    </row>
    <row r="65" spans="1:10" ht="13.8" hidden="1" x14ac:dyDescent="0.25">
      <c r="A65" s="2">
        <v>1</v>
      </c>
      <c r="B65" s="45" t="s">
        <v>198</v>
      </c>
      <c r="C65" s="34" t="s">
        <v>205</v>
      </c>
      <c r="D65" s="50" t="s">
        <v>206</v>
      </c>
      <c r="E65" s="145"/>
      <c r="F65" s="145"/>
      <c r="G65" s="48"/>
      <c r="H65" s="38">
        <f t="shared" si="0"/>
        <v>0</v>
      </c>
      <c r="I65" s="52"/>
      <c r="J65" s="52"/>
    </row>
    <row r="66" spans="1:10" ht="13.8" hidden="1" x14ac:dyDescent="0.25">
      <c r="A66" s="2">
        <v>1</v>
      </c>
      <c r="B66" s="45" t="s">
        <v>207</v>
      </c>
      <c r="C66" s="34" t="s">
        <v>208</v>
      </c>
      <c r="D66" s="50" t="s">
        <v>209</v>
      </c>
      <c r="E66" s="145"/>
      <c r="F66" s="145"/>
      <c r="G66" s="57"/>
      <c r="H66" s="38">
        <f t="shared" si="0"/>
        <v>0</v>
      </c>
      <c r="I66" s="53"/>
      <c r="J66" s="53"/>
    </row>
    <row r="67" spans="1:10" ht="13.8" hidden="1" x14ac:dyDescent="0.25">
      <c r="A67" s="2">
        <v>1</v>
      </c>
      <c r="B67" s="45" t="s">
        <v>207</v>
      </c>
      <c r="C67" s="34" t="s">
        <v>210</v>
      </c>
      <c r="D67" s="50" t="s">
        <v>211</v>
      </c>
      <c r="E67" s="145"/>
      <c r="F67" s="145"/>
      <c r="G67" s="57"/>
      <c r="H67" s="38">
        <f t="shared" si="0"/>
        <v>0</v>
      </c>
      <c r="I67" s="53"/>
      <c r="J67" s="53"/>
    </row>
    <row r="68" spans="1:10" ht="13.8" hidden="1" x14ac:dyDescent="0.25">
      <c r="A68" s="2">
        <v>1</v>
      </c>
      <c r="B68" s="45" t="s">
        <v>207</v>
      </c>
      <c r="C68" s="34" t="s">
        <v>212</v>
      </c>
      <c r="D68" s="50" t="s">
        <v>213</v>
      </c>
      <c r="E68" s="145"/>
      <c r="F68" s="145"/>
      <c r="G68" s="57"/>
      <c r="H68" s="38">
        <f t="shared" si="0"/>
        <v>0</v>
      </c>
      <c r="I68" s="53"/>
      <c r="J68" s="53"/>
    </row>
    <row r="69" spans="1:10" ht="13.8" hidden="1" x14ac:dyDescent="0.25">
      <c r="A69" s="2">
        <v>1</v>
      </c>
      <c r="B69" s="45" t="s">
        <v>207</v>
      </c>
      <c r="C69" s="34" t="s">
        <v>214</v>
      </c>
      <c r="D69" s="50" t="s">
        <v>215</v>
      </c>
      <c r="E69" s="145"/>
      <c r="F69" s="145"/>
      <c r="G69" s="57"/>
      <c r="H69" s="38">
        <f t="shared" si="0"/>
        <v>0</v>
      </c>
      <c r="I69" s="53"/>
      <c r="J69" s="53"/>
    </row>
    <row r="70" spans="1:10" ht="13.8" hidden="1" x14ac:dyDescent="0.25">
      <c r="A70" s="2">
        <v>1</v>
      </c>
      <c r="B70" s="45" t="s">
        <v>207</v>
      </c>
      <c r="C70" s="34" t="s">
        <v>216</v>
      </c>
      <c r="D70" s="50" t="s">
        <v>217</v>
      </c>
      <c r="E70" s="145"/>
      <c r="F70" s="145"/>
      <c r="G70" s="48"/>
      <c r="H70" s="38">
        <f t="shared" si="0"/>
        <v>0</v>
      </c>
      <c r="I70" s="52"/>
      <c r="J70" s="52"/>
    </row>
    <row r="71" spans="1:10" ht="13.8" hidden="1" x14ac:dyDescent="0.25">
      <c r="A71" s="2"/>
      <c r="B71" s="45" t="s">
        <v>207</v>
      </c>
      <c r="C71" s="34" t="s">
        <v>218</v>
      </c>
      <c r="D71" s="50" t="s">
        <v>219</v>
      </c>
      <c r="E71" s="145"/>
      <c r="F71" s="145"/>
      <c r="G71" s="48"/>
      <c r="H71" s="38">
        <f t="shared" ref="H71:H134" si="1">+E71+F71+G71</f>
        <v>0</v>
      </c>
      <c r="I71" s="53"/>
      <c r="J71" s="53"/>
    </row>
    <row r="72" spans="1:10" ht="13.8" x14ac:dyDescent="0.25">
      <c r="A72" s="2">
        <v>2</v>
      </c>
      <c r="B72" s="2" t="s">
        <v>220</v>
      </c>
      <c r="C72" s="34" t="s">
        <v>221</v>
      </c>
      <c r="D72" s="50" t="s">
        <v>222</v>
      </c>
      <c r="E72" s="145"/>
      <c r="F72" s="145"/>
      <c r="G72" s="48">
        <v>400000</v>
      </c>
      <c r="H72" s="38">
        <f t="shared" si="1"/>
        <v>400000</v>
      </c>
      <c r="I72" s="52"/>
      <c r="J72" s="52"/>
    </row>
    <row r="73" spans="1:10" ht="13.8" hidden="1" x14ac:dyDescent="0.25">
      <c r="A73" s="2">
        <v>2</v>
      </c>
      <c r="B73" s="2" t="s">
        <v>220</v>
      </c>
      <c r="C73" s="34" t="s">
        <v>223</v>
      </c>
      <c r="D73" s="50" t="s">
        <v>224</v>
      </c>
      <c r="E73" s="145"/>
      <c r="F73" s="145"/>
      <c r="G73" s="48"/>
      <c r="H73" s="38">
        <f t="shared" si="1"/>
        <v>0</v>
      </c>
      <c r="I73" s="53"/>
      <c r="J73" s="53"/>
    </row>
    <row r="74" spans="1:10" ht="13.8" hidden="1" x14ac:dyDescent="0.25">
      <c r="A74" s="2">
        <v>2</v>
      </c>
      <c r="B74" s="2" t="s">
        <v>220</v>
      </c>
      <c r="C74" s="34" t="s">
        <v>225</v>
      </c>
      <c r="D74" s="50" t="s">
        <v>226</v>
      </c>
      <c r="E74" s="145"/>
      <c r="F74" s="145"/>
      <c r="G74" s="48"/>
      <c r="H74" s="38">
        <f t="shared" si="1"/>
        <v>0</v>
      </c>
      <c r="I74" s="53"/>
      <c r="J74" s="53"/>
    </row>
    <row r="75" spans="1:10" ht="13.8" hidden="1" x14ac:dyDescent="0.25">
      <c r="A75" s="2">
        <v>2</v>
      </c>
      <c r="B75" s="2" t="s">
        <v>220</v>
      </c>
      <c r="C75" s="34" t="s">
        <v>227</v>
      </c>
      <c r="D75" s="50" t="s">
        <v>228</v>
      </c>
      <c r="E75" s="145"/>
      <c r="F75" s="145"/>
      <c r="G75" s="48"/>
      <c r="H75" s="38">
        <f t="shared" si="1"/>
        <v>0</v>
      </c>
      <c r="I75" s="53"/>
      <c r="J75" s="53"/>
    </row>
    <row r="76" spans="1:10" ht="13.8" hidden="1" x14ac:dyDescent="0.25">
      <c r="A76" s="2">
        <v>2</v>
      </c>
      <c r="B76" s="2" t="s">
        <v>220</v>
      </c>
      <c r="C76" s="34" t="s">
        <v>229</v>
      </c>
      <c r="D76" s="50" t="s">
        <v>230</v>
      </c>
      <c r="E76" s="145"/>
      <c r="F76" s="145"/>
      <c r="G76" s="48"/>
      <c r="H76" s="38">
        <f t="shared" si="1"/>
        <v>0</v>
      </c>
      <c r="I76" s="52"/>
      <c r="J76" s="52"/>
    </row>
    <row r="77" spans="1:10" ht="13.8" hidden="1" x14ac:dyDescent="0.25">
      <c r="A77" s="2">
        <v>2</v>
      </c>
      <c r="B77" s="2" t="s">
        <v>231</v>
      </c>
      <c r="C77" s="34" t="s">
        <v>232</v>
      </c>
      <c r="D77" s="50" t="s">
        <v>233</v>
      </c>
      <c r="E77" s="145"/>
      <c r="F77" s="145"/>
      <c r="G77" s="57"/>
      <c r="H77" s="38">
        <f t="shared" si="1"/>
        <v>0</v>
      </c>
      <c r="I77" s="53"/>
      <c r="J77" s="53"/>
    </row>
    <row r="78" spans="1:10" ht="13.8" hidden="1" x14ac:dyDescent="0.25">
      <c r="A78" s="2">
        <v>2</v>
      </c>
      <c r="B78" s="2" t="s">
        <v>231</v>
      </c>
      <c r="C78" s="34" t="s">
        <v>234</v>
      </c>
      <c r="D78" s="50" t="s">
        <v>235</v>
      </c>
      <c r="E78" s="145"/>
      <c r="F78" s="145"/>
      <c r="G78" s="48"/>
      <c r="H78" s="38">
        <f t="shared" si="1"/>
        <v>0</v>
      </c>
      <c r="I78" s="53"/>
      <c r="J78" s="53"/>
    </row>
    <row r="79" spans="1:10" ht="13.8" hidden="1" x14ac:dyDescent="0.25">
      <c r="A79" s="2">
        <v>2</v>
      </c>
      <c r="B79" s="2" t="s">
        <v>231</v>
      </c>
      <c r="C79" s="34" t="s">
        <v>238</v>
      </c>
      <c r="D79" s="50" t="s">
        <v>239</v>
      </c>
      <c r="E79" s="145"/>
      <c r="F79" s="145"/>
      <c r="G79" s="48"/>
      <c r="H79" s="38">
        <f t="shared" si="1"/>
        <v>0</v>
      </c>
      <c r="I79" s="53"/>
      <c r="J79" s="53"/>
    </row>
    <row r="80" spans="1:10" ht="13.8" hidden="1" x14ac:dyDescent="0.25">
      <c r="A80" s="2">
        <v>2</v>
      </c>
      <c r="B80" s="2" t="s">
        <v>231</v>
      </c>
      <c r="C80" s="34" t="s">
        <v>241</v>
      </c>
      <c r="D80" s="50" t="s">
        <v>242</v>
      </c>
      <c r="E80" s="145"/>
      <c r="F80" s="145"/>
      <c r="G80" s="57"/>
      <c r="H80" s="38">
        <f t="shared" si="1"/>
        <v>0</v>
      </c>
      <c r="I80" s="53"/>
      <c r="J80" s="53"/>
    </row>
    <row r="81" spans="1:10" ht="13.8" hidden="1" x14ac:dyDescent="0.25">
      <c r="A81" s="2">
        <v>2</v>
      </c>
      <c r="B81" s="2" t="s">
        <v>243</v>
      </c>
      <c r="C81" s="34" t="s">
        <v>244</v>
      </c>
      <c r="D81" s="50" t="s">
        <v>245</v>
      </c>
      <c r="E81" s="145"/>
      <c r="F81" s="145"/>
      <c r="G81" s="48"/>
      <c r="H81" s="38">
        <f t="shared" si="1"/>
        <v>0</v>
      </c>
      <c r="I81" s="62"/>
      <c r="J81" s="62"/>
    </row>
    <row r="82" spans="1:10" ht="13.8" hidden="1" x14ac:dyDescent="0.25">
      <c r="A82" s="2">
        <v>2</v>
      </c>
      <c r="B82" s="2" t="s">
        <v>243</v>
      </c>
      <c r="C82" s="34" t="s">
        <v>246</v>
      </c>
      <c r="D82" s="50" t="s">
        <v>247</v>
      </c>
      <c r="E82" s="145"/>
      <c r="F82" s="145"/>
      <c r="G82" s="48"/>
      <c r="H82" s="38">
        <f t="shared" si="1"/>
        <v>0</v>
      </c>
      <c r="I82" s="62"/>
      <c r="J82" s="62"/>
    </row>
    <row r="83" spans="1:10" ht="13.8" hidden="1" x14ac:dyDescent="0.25">
      <c r="A83" s="2">
        <v>2</v>
      </c>
      <c r="B83" s="2" t="s">
        <v>243</v>
      </c>
      <c r="C83" s="34" t="s">
        <v>248</v>
      </c>
      <c r="D83" s="50" t="s">
        <v>249</v>
      </c>
      <c r="E83" s="145"/>
      <c r="F83" s="145"/>
      <c r="G83" s="48"/>
      <c r="H83" s="38">
        <f t="shared" si="1"/>
        <v>0</v>
      </c>
      <c r="I83" s="62"/>
      <c r="J83" s="62"/>
    </row>
    <row r="84" spans="1:10" ht="26.4" x14ac:dyDescent="0.25">
      <c r="A84" s="2">
        <v>2</v>
      </c>
      <c r="B84" s="2" t="s">
        <v>243</v>
      </c>
      <c r="C84" s="34" t="s">
        <v>250</v>
      </c>
      <c r="D84" s="54" t="s">
        <v>251</v>
      </c>
      <c r="E84" s="145"/>
      <c r="F84" s="145"/>
      <c r="G84" s="48">
        <f>200000+121934</f>
        <v>321934</v>
      </c>
      <c r="H84" s="38">
        <f t="shared" si="1"/>
        <v>321934</v>
      </c>
      <c r="I84" s="62"/>
      <c r="J84" s="62"/>
    </row>
    <row r="85" spans="1:10" ht="13.8" hidden="1" x14ac:dyDescent="0.25">
      <c r="A85" s="2">
        <v>2</v>
      </c>
      <c r="B85" s="2" t="s">
        <v>243</v>
      </c>
      <c r="C85" s="34" t="s">
        <v>253</v>
      </c>
      <c r="D85" s="54" t="s">
        <v>254</v>
      </c>
      <c r="E85" s="145"/>
      <c r="F85" s="145"/>
      <c r="G85" s="48"/>
      <c r="H85" s="38">
        <f t="shared" si="1"/>
        <v>0</v>
      </c>
      <c r="I85" s="62"/>
      <c r="J85" s="62"/>
    </row>
    <row r="86" spans="1:10" ht="13.8" hidden="1" x14ac:dyDescent="0.25">
      <c r="A86" s="2">
        <v>2</v>
      </c>
      <c r="B86" s="2" t="s">
        <v>243</v>
      </c>
      <c r="C86" s="34" t="s">
        <v>255</v>
      </c>
      <c r="D86" s="54" t="s">
        <v>256</v>
      </c>
      <c r="E86" s="145"/>
      <c r="F86" s="145"/>
      <c r="G86" s="48"/>
      <c r="H86" s="38">
        <f t="shared" si="1"/>
        <v>0</v>
      </c>
      <c r="I86" s="62"/>
      <c r="J86" s="62"/>
    </row>
    <row r="87" spans="1:10" ht="26.4" x14ac:dyDescent="0.25">
      <c r="A87" s="2">
        <v>2</v>
      </c>
      <c r="B87" s="2" t="s">
        <v>243</v>
      </c>
      <c r="C87" s="34" t="s">
        <v>257</v>
      </c>
      <c r="D87" s="54" t="s">
        <v>258</v>
      </c>
      <c r="E87" s="145"/>
      <c r="F87" s="145"/>
      <c r="G87" s="48">
        <v>150000</v>
      </c>
      <c r="H87" s="38">
        <f t="shared" si="1"/>
        <v>150000</v>
      </c>
      <c r="I87" s="62"/>
      <c r="J87" s="62"/>
    </row>
    <row r="88" spans="1:10" ht="13.8" hidden="1" x14ac:dyDescent="0.25">
      <c r="A88" s="2">
        <v>2</v>
      </c>
      <c r="B88" s="2" t="s">
        <v>259</v>
      </c>
      <c r="C88" s="34" t="s">
        <v>260</v>
      </c>
      <c r="D88" s="50" t="s">
        <v>261</v>
      </c>
      <c r="E88" s="145"/>
      <c r="F88" s="145"/>
      <c r="G88" s="48"/>
      <c r="H88" s="38">
        <f t="shared" si="1"/>
        <v>0</v>
      </c>
      <c r="I88" s="52"/>
      <c r="J88" s="52"/>
    </row>
    <row r="89" spans="1:10" ht="13.8" hidden="1" x14ac:dyDescent="0.25">
      <c r="A89" s="2">
        <v>2</v>
      </c>
      <c r="B89" s="2" t="s">
        <v>259</v>
      </c>
      <c r="C89" s="34" t="s">
        <v>263</v>
      </c>
      <c r="D89" s="50" t="s">
        <v>264</v>
      </c>
      <c r="E89" s="145"/>
      <c r="F89" s="145"/>
      <c r="G89" s="48"/>
      <c r="H89" s="38">
        <f t="shared" si="1"/>
        <v>0</v>
      </c>
      <c r="I89" s="53"/>
      <c r="J89" s="53"/>
    </row>
    <row r="90" spans="1:10" ht="13.8" hidden="1" x14ac:dyDescent="0.25">
      <c r="A90" s="2">
        <v>2</v>
      </c>
      <c r="B90" s="2" t="s">
        <v>267</v>
      </c>
      <c r="C90" s="34" t="s">
        <v>268</v>
      </c>
      <c r="D90" s="50" t="s">
        <v>269</v>
      </c>
      <c r="E90" s="145"/>
      <c r="F90" s="145"/>
      <c r="G90" s="57"/>
      <c r="H90" s="38">
        <f t="shared" si="1"/>
        <v>0</v>
      </c>
      <c r="I90" s="62"/>
      <c r="J90" s="62"/>
    </row>
    <row r="91" spans="1:10" ht="13.8" hidden="1" x14ac:dyDescent="0.25">
      <c r="A91" s="2">
        <v>2</v>
      </c>
      <c r="B91" s="2" t="s">
        <v>267</v>
      </c>
      <c r="C91" s="34" t="s">
        <v>270</v>
      </c>
      <c r="D91" s="50" t="s">
        <v>271</v>
      </c>
      <c r="E91" s="145"/>
      <c r="F91" s="145"/>
      <c r="G91" s="57"/>
      <c r="H91" s="38">
        <f t="shared" si="1"/>
        <v>0</v>
      </c>
      <c r="I91" s="62"/>
      <c r="J91" s="62"/>
    </row>
    <row r="92" spans="1:10" ht="13.8" hidden="1" x14ac:dyDescent="0.25">
      <c r="A92" s="2">
        <v>2</v>
      </c>
      <c r="B92" s="2" t="s">
        <v>267</v>
      </c>
      <c r="C92" s="34" t="s">
        <v>272</v>
      </c>
      <c r="D92" s="50" t="s">
        <v>273</v>
      </c>
      <c r="E92" s="145"/>
      <c r="F92" s="145"/>
      <c r="G92" s="57"/>
      <c r="H92" s="38">
        <f t="shared" si="1"/>
        <v>0</v>
      </c>
      <c r="I92" s="62"/>
      <c r="J92" s="62"/>
    </row>
    <row r="93" spans="1:10" ht="13.8" hidden="1" x14ac:dyDescent="0.25">
      <c r="A93" s="2">
        <v>2</v>
      </c>
      <c r="B93" s="2" t="s">
        <v>267</v>
      </c>
      <c r="C93" s="34" t="s">
        <v>274</v>
      </c>
      <c r="D93" s="50" t="s">
        <v>275</v>
      </c>
      <c r="E93" s="145"/>
      <c r="F93" s="145"/>
      <c r="G93" s="57"/>
      <c r="H93" s="38">
        <f t="shared" si="1"/>
        <v>0</v>
      </c>
      <c r="I93" s="62"/>
      <c r="J93" s="62"/>
    </row>
    <row r="94" spans="1:10" ht="13.8" x14ac:dyDescent="0.25">
      <c r="A94" s="2">
        <v>2</v>
      </c>
      <c r="B94" s="2" t="s">
        <v>276</v>
      </c>
      <c r="C94" s="34" t="s">
        <v>277</v>
      </c>
      <c r="D94" s="50" t="s">
        <v>278</v>
      </c>
      <c r="E94" s="145"/>
      <c r="F94" s="145"/>
      <c r="G94" s="48">
        <v>250000</v>
      </c>
      <c r="H94" s="38">
        <f t="shared" si="1"/>
        <v>250000</v>
      </c>
      <c r="I94" s="53"/>
      <c r="J94" s="53"/>
    </row>
    <row r="95" spans="1:10" ht="26.4" hidden="1" x14ac:dyDescent="0.25">
      <c r="A95" s="2">
        <v>2</v>
      </c>
      <c r="B95" s="2" t="s">
        <v>276</v>
      </c>
      <c r="C95" s="34" t="s">
        <v>281</v>
      </c>
      <c r="D95" s="54" t="s">
        <v>282</v>
      </c>
      <c r="E95" s="145"/>
      <c r="F95" s="145"/>
      <c r="G95" s="48"/>
      <c r="H95" s="38">
        <f t="shared" si="1"/>
        <v>0</v>
      </c>
      <c r="I95" s="53"/>
      <c r="J95" s="53"/>
    </row>
    <row r="96" spans="1:10" ht="13.8" x14ac:dyDescent="0.25">
      <c r="A96" s="2">
        <v>2</v>
      </c>
      <c r="B96" s="2" t="s">
        <v>276</v>
      </c>
      <c r="C96" s="34" t="s">
        <v>283</v>
      </c>
      <c r="D96" s="50" t="s">
        <v>284</v>
      </c>
      <c r="E96" s="145"/>
      <c r="F96" s="145"/>
      <c r="G96" s="48">
        <v>600000</v>
      </c>
      <c r="H96" s="38">
        <f t="shared" si="1"/>
        <v>600000</v>
      </c>
      <c r="I96" s="53"/>
      <c r="J96" s="53"/>
    </row>
    <row r="97" spans="1:10" ht="13.8" hidden="1" x14ac:dyDescent="0.25">
      <c r="A97" s="2">
        <v>2</v>
      </c>
      <c r="B97" s="2" t="s">
        <v>276</v>
      </c>
      <c r="C97" s="34" t="s">
        <v>287</v>
      </c>
      <c r="D97" s="50" t="s">
        <v>288</v>
      </c>
      <c r="E97" s="145"/>
      <c r="F97" s="145"/>
      <c r="G97" s="48"/>
      <c r="H97" s="38">
        <f t="shared" si="1"/>
        <v>0</v>
      </c>
      <c r="I97" s="53"/>
      <c r="J97" s="53"/>
    </row>
    <row r="98" spans="1:10" ht="13.8" x14ac:dyDescent="0.25">
      <c r="A98" s="2">
        <v>2</v>
      </c>
      <c r="B98" s="2" t="s">
        <v>276</v>
      </c>
      <c r="C98" s="34" t="s">
        <v>289</v>
      </c>
      <c r="D98" s="50" t="s">
        <v>290</v>
      </c>
      <c r="E98" s="145"/>
      <c r="F98" s="145"/>
      <c r="G98" s="48">
        <v>750000</v>
      </c>
      <c r="H98" s="38">
        <f t="shared" si="1"/>
        <v>750000</v>
      </c>
      <c r="I98" s="53"/>
      <c r="J98" s="53"/>
    </row>
    <row r="99" spans="1:10" ht="13.8" hidden="1" x14ac:dyDescent="0.25">
      <c r="A99" s="2">
        <v>2</v>
      </c>
      <c r="B99" s="2" t="s">
        <v>276</v>
      </c>
      <c r="C99" s="34" t="s">
        <v>293</v>
      </c>
      <c r="D99" s="50" t="s">
        <v>294</v>
      </c>
      <c r="E99" s="145"/>
      <c r="F99" s="145"/>
      <c r="G99" s="48"/>
      <c r="H99" s="38">
        <f t="shared" si="1"/>
        <v>0</v>
      </c>
      <c r="I99" s="52"/>
      <c r="J99" s="52"/>
    </row>
    <row r="100" spans="1:10" ht="13.8" hidden="1" x14ac:dyDescent="0.25">
      <c r="A100" s="2">
        <v>2</v>
      </c>
      <c r="B100" s="2" t="s">
        <v>276</v>
      </c>
      <c r="C100" s="34" t="s">
        <v>295</v>
      </c>
      <c r="D100" s="50" t="s">
        <v>296</v>
      </c>
      <c r="E100" s="145"/>
      <c r="F100" s="145"/>
      <c r="G100" s="48"/>
      <c r="H100" s="38">
        <f t="shared" si="1"/>
        <v>0</v>
      </c>
      <c r="I100" s="53"/>
      <c r="J100" s="53"/>
    </row>
    <row r="101" spans="1:10" ht="13.8" hidden="1" x14ac:dyDescent="0.25">
      <c r="A101" s="2">
        <v>2</v>
      </c>
      <c r="B101" s="2" t="s">
        <v>276</v>
      </c>
      <c r="C101" s="34" t="s">
        <v>298</v>
      </c>
      <c r="D101" s="50" t="s">
        <v>299</v>
      </c>
      <c r="E101" s="145"/>
      <c r="F101" s="145"/>
      <c r="G101" s="48"/>
      <c r="H101" s="38">
        <f t="shared" si="1"/>
        <v>0</v>
      </c>
      <c r="I101" s="53"/>
      <c r="J101" s="53"/>
    </row>
    <row r="102" spans="1:10" ht="13.8" hidden="1" x14ac:dyDescent="0.25">
      <c r="A102" s="2">
        <v>3</v>
      </c>
      <c r="B102" s="2" t="s">
        <v>300</v>
      </c>
      <c r="C102" s="34" t="s">
        <v>301</v>
      </c>
      <c r="D102" s="50" t="s">
        <v>302</v>
      </c>
      <c r="E102" s="153"/>
      <c r="F102" s="153"/>
      <c r="G102" s="57"/>
      <c r="H102" s="38">
        <f t="shared" si="1"/>
        <v>0</v>
      </c>
      <c r="I102" s="53"/>
      <c r="J102" s="53"/>
    </row>
    <row r="103" spans="1:10" ht="13.8" hidden="1" x14ac:dyDescent="0.25">
      <c r="A103" s="2">
        <v>3</v>
      </c>
      <c r="B103" s="2" t="s">
        <v>300</v>
      </c>
      <c r="C103" s="34" t="s">
        <v>303</v>
      </c>
      <c r="D103" s="50" t="s">
        <v>304</v>
      </c>
      <c r="E103" s="153"/>
      <c r="F103" s="153"/>
      <c r="G103" s="57"/>
      <c r="H103" s="38">
        <f t="shared" si="1"/>
        <v>0</v>
      </c>
      <c r="I103" s="53"/>
      <c r="J103" s="53"/>
    </row>
    <row r="104" spans="1:10" ht="13.8" hidden="1" x14ac:dyDescent="0.25">
      <c r="A104" s="2">
        <v>3</v>
      </c>
      <c r="B104" s="2" t="s">
        <v>300</v>
      </c>
      <c r="C104" s="34" t="s">
        <v>305</v>
      </c>
      <c r="D104" s="50" t="s">
        <v>306</v>
      </c>
      <c r="E104" s="153"/>
      <c r="F104" s="153"/>
      <c r="G104" s="57"/>
      <c r="H104" s="38">
        <f t="shared" si="1"/>
        <v>0</v>
      </c>
      <c r="I104" s="53"/>
      <c r="J104" s="53"/>
    </row>
    <row r="105" spans="1:10" ht="13.8" hidden="1" x14ac:dyDescent="0.25">
      <c r="A105" s="2">
        <v>3</v>
      </c>
      <c r="B105" s="2" t="s">
        <v>300</v>
      </c>
      <c r="C105" s="34" t="s">
        <v>307</v>
      </c>
      <c r="D105" s="50" t="s">
        <v>308</v>
      </c>
      <c r="E105" s="153"/>
      <c r="F105" s="153"/>
      <c r="G105" s="57"/>
      <c r="H105" s="38">
        <f t="shared" si="1"/>
        <v>0</v>
      </c>
      <c r="I105" s="53"/>
      <c r="J105" s="53"/>
    </row>
    <row r="106" spans="1:10" ht="13.8" hidden="1" x14ac:dyDescent="0.25">
      <c r="A106" s="2">
        <v>3</v>
      </c>
      <c r="B106" s="2" t="s">
        <v>309</v>
      </c>
      <c r="C106" s="34" t="s">
        <v>310</v>
      </c>
      <c r="D106" s="50" t="s">
        <v>311</v>
      </c>
      <c r="E106" s="153"/>
      <c r="F106" s="153"/>
      <c r="G106" s="57"/>
      <c r="H106" s="38">
        <f t="shared" si="1"/>
        <v>0</v>
      </c>
      <c r="I106" s="53"/>
      <c r="J106" s="53"/>
    </row>
    <row r="107" spans="1:10" ht="13.8" hidden="1" x14ac:dyDescent="0.25">
      <c r="A107" s="2">
        <v>3</v>
      </c>
      <c r="B107" s="2" t="s">
        <v>309</v>
      </c>
      <c r="C107" s="34" t="s">
        <v>312</v>
      </c>
      <c r="D107" s="50" t="s">
        <v>313</v>
      </c>
      <c r="E107" s="153"/>
      <c r="F107" s="153"/>
      <c r="G107" s="57"/>
      <c r="H107" s="38">
        <f t="shared" si="1"/>
        <v>0</v>
      </c>
      <c r="I107" s="53"/>
      <c r="J107" s="53"/>
    </row>
    <row r="108" spans="1:10" ht="13.8" hidden="1" x14ac:dyDescent="0.25">
      <c r="A108" s="2">
        <v>3</v>
      </c>
      <c r="B108" s="2" t="s">
        <v>309</v>
      </c>
      <c r="C108" s="34" t="s">
        <v>314</v>
      </c>
      <c r="D108" s="50" t="s">
        <v>315</v>
      </c>
      <c r="E108" s="153"/>
      <c r="F108" s="153"/>
      <c r="G108" s="57"/>
      <c r="H108" s="38">
        <f t="shared" si="1"/>
        <v>0</v>
      </c>
      <c r="I108" s="53"/>
      <c r="J108" s="53"/>
    </row>
    <row r="109" spans="1:10" ht="13.8" hidden="1" x14ac:dyDescent="0.25">
      <c r="A109" s="2">
        <v>3</v>
      </c>
      <c r="B109" s="2" t="s">
        <v>309</v>
      </c>
      <c r="C109" s="34" t="s">
        <v>316</v>
      </c>
      <c r="D109" s="50" t="s">
        <v>317</v>
      </c>
      <c r="E109" s="153"/>
      <c r="F109" s="153"/>
      <c r="G109" s="57"/>
      <c r="H109" s="38">
        <f t="shared" si="1"/>
        <v>0</v>
      </c>
      <c r="I109" s="53"/>
      <c r="J109" s="53"/>
    </row>
    <row r="110" spans="1:10" ht="13.8" hidden="1" x14ac:dyDescent="0.25">
      <c r="A110" s="2">
        <v>3</v>
      </c>
      <c r="B110" s="2" t="s">
        <v>309</v>
      </c>
      <c r="C110" s="34" t="s">
        <v>318</v>
      </c>
      <c r="D110" s="50" t="s">
        <v>319</v>
      </c>
      <c r="E110" s="153"/>
      <c r="F110" s="153"/>
      <c r="G110" s="57"/>
      <c r="H110" s="38">
        <f t="shared" si="1"/>
        <v>0</v>
      </c>
      <c r="I110" s="53"/>
      <c r="J110" s="53"/>
    </row>
    <row r="111" spans="1:10" ht="13.8" hidden="1" x14ac:dyDescent="0.25">
      <c r="A111" s="2">
        <v>3</v>
      </c>
      <c r="B111" s="2" t="s">
        <v>309</v>
      </c>
      <c r="C111" s="34" t="s">
        <v>320</v>
      </c>
      <c r="D111" s="50" t="s">
        <v>321</v>
      </c>
      <c r="E111" s="153"/>
      <c r="F111" s="153"/>
      <c r="G111" s="57"/>
      <c r="H111" s="38">
        <f t="shared" si="1"/>
        <v>0</v>
      </c>
      <c r="I111" s="53"/>
      <c r="J111" s="53"/>
    </row>
    <row r="112" spans="1:10" ht="13.8" hidden="1" x14ac:dyDescent="0.25">
      <c r="A112" s="2">
        <v>3</v>
      </c>
      <c r="B112" s="2" t="s">
        <v>309</v>
      </c>
      <c r="C112" s="34" t="s">
        <v>322</v>
      </c>
      <c r="D112" s="50" t="s">
        <v>323</v>
      </c>
      <c r="E112" s="153"/>
      <c r="F112" s="153"/>
      <c r="G112" s="57"/>
      <c r="H112" s="38">
        <f t="shared" si="1"/>
        <v>0</v>
      </c>
      <c r="I112" s="53"/>
      <c r="J112" s="53"/>
    </row>
    <row r="113" spans="1:10" ht="13.8" hidden="1" x14ac:dyDescent="0.25">
      <c r="A113" s="2">
        <v>3</v>
      </c>
      <c r="B113" s="2" t="s">
        <v>309</v>
      </c>
      <c r="C113" s="34" t="s">
        <v>324</v>
      </c>
      <c r="D113" s="50" t="s">
        <v>325</v>
      </c>
      <c r="E113" s="153"/>
      <c r="F113" s="153"/>
      <c r="G113" s="57"/>
      <c r="H113" s="38">
        <f t="shared" si="1"/>
        <v>0</v>
      </c>
      <c r="I113" s="53"/>
      <c r="J113" s="53"/>
    </row>
    <row r="114" spans="1:10" ht="13.8" hidden="1" x14ac:dyDescent="0.25">
      <c r="A114" s="2">
        <v>3</v>
      </c>
      <c r="B114" s="2" t="s">
        <v>326</v>
      </c>
      <c r="C114" s="34" t="s">
        <v>327</v>
      </c>
      <c r="D114" s="50" t="s">
        <v>328</v>
      </c>
      <c r="E114" s="153"/>
      <c r="F114" s="153"/>
      <c r="G114" s="57"/>
      <c r="H114" s="38">
        <f t="shared" si="1"/>
        <v>0</v>
      </c>
      <c r="I114" s="53"/>
      <c r="J114" s="53"/>
    </row>
    <row r="115" spans="1:10" ht="13.8" hidden="1" x14ac:dyDescent="0.25">
      <c r="A115" s="2">
        <v>3</v>
      </c>
      <c r="B115" s="2" t="s">
        <v>326</v>
      </c>
      <c r="C115" s="34" t="s">
        <v>329</v>
      </c>
      <c r="D115" s="50" t="s">
        <v>330</v>
      </c>
      <c r="E115" s="153"/>
      <c r="F115" s="153"/>
      <c r="G115" s="57"/>
      <c r="H115" s="38">
        <f t="shared" si="1"/>
        <v>0</v>
      </c>
      <c r="I115" s="53"/>
      <c r="J115" s="53"/>
    </row>
    <row r="116" spans="1:10" ht="13.8" hidden="1" x14ac:dyDescent="0.25">
      <c r="A116" s="2">
        <v>3</v>
      </c>
      <c r="B116" s="2" t="s">
        <v>331</v>
      </c>
      <c r="C116" s="34" t="s">
        <v>332</v>
      </c>
      <c r="D116" s="50" t="s">
        <v>333</v>
      </c>
      <c r="E116" s="153"/>
      <c r="F116" s="153"/>
      <c r="G116" s="57"/>
      <c r="H116" s="38">
        <f t="shared" si="1"/>
        <v>0</v>
      </c>
      <c r="I116" s="53"/>
      <c r="J116" s="53"/>
    </row>
    <row r="117" spans="1:10" ht="13.8" hidden="1" x14ac:dyDescent="0.25">
      <c r="A117" s="2">
        <v>3</v>
      </c>
      <c r="B117" s="2" t="s">
        <v>331</v>
      </c>
      <c r="C117" s="34" t="s">
        <v>334</v>
      </c>
      <c r="D117" s="50" t="s">
        <v>335</v>
      </c>
      <c r="E117" s="153"/>
      <c r="F117" s="153"/>
      <c r="G117" s="57"/>
      <c r="H117" s="38">
        <f t="shared" si="1"/>
        <v>0</v>
      </c>
      <c r="I117" s="53"/>
      <c r="J117" s="53"/>
    </row>
    <row r="118" spans="1:10" ht="9.75" hidden="1" customHeight="1" x14ac:dyDescent="0.25">
      <c r="A118" s="2">
        <v>3</v>
      </c>
      <c r="B118" s="2" t="s">
        <v>331</v>
      </c>
      <c r="C118" s="34" t="s">
        <v>336</v>
      </c>
      <c r="D118" s="50" t="s">
        <v>337</v>
      </c>
      <c r="E118" s="153"/>
      <c r="F118" s="153"/>
      <c r="G118" s="57"/>
      <c r="H118" s="38">
        <f t="shared" si="1"/>
        <v>0</v>
      </c>
      <c r="I118" s="53"/>
      <c r="J118" s="53"/>
    </row>
    <row r="119" spans="1:10" ht="9" hidden="1" customHeight="1" x14ac:dyDescent="0.25">
      <c r="A119" s="2">
        <v>3</v>
      </c>
      <c r="B119" s="2" t="s">
        <v>331</v>
      </c>
      <c r="C119" s="34" t="s">
        <v>338</v>
      </c>
      <c r="D119" s="50" t="s">
        <v>339</v>
      </c>
      <c r="E119" s="153"/>
      <c r="F119" s="153"/>
      <c r="G119" s="57"/>
      <c r="H119" s="38">
        <f t="shared" si="1"/>
        <v>0</v>
      </c>
      <c r="I119" s="53"/>
      <c r="J119" s="53"/>
    </row>
    <row r="120" spans="1:10" ht="11.25" hidden="1" customHeight="1" x14ac:dyDescent="0.25">
      <c r="A120" s="2">
        <v>3</v>
      </c>
      <c r="B120" s="2" t="s">
        <v>331</v>
      </c>
      <c r="C120" s="34" t="s">
        <v>340</v>
      </c>
      <c r="D120" s="50" t="s">
        <v>341</v>
      </c>
      <c r="E120" s="153"/>
      <c r="F120" s="153"/>
      <c r="G120" s="57"/>
      <c r="H120" s="38">
        <f t="shared" si="1"/>
        <v>0</v>
      </c>
      <c r="I120" s="53"/>
      <c r="J120" s="53"/>
    </row>
    <row r="121" spans="1:10" ht="13.5" hidden="1" customHeight="1" x14ac:dyDescent="0.25">
      <c r="A121" s="2">
        <v>4</v>
      </c>
      <c r="B121" s="2" t="s">
        <v>342</v>
      </c>
      <c r="C121" s="34" t="s">
        <v>343</v>
      </c>
      <c r="D121" s="50" t="s">
        <v>344</v>
      </c>
      <c r="E121" s="145"/>
      <c r="F121" s="145"/>
      <c r="G121" s="57"/>
      <c r="H121" s="38">
        <f t="shared" si="1"/>
        <v>0</v>
      </c>
      <c r="I121" s="53"/>
      <c r="J121" s="53"/>
    </row>
    <row r="122" spans="1:10" ht="11.25" hidden="1" customHeight="1" x14ac:dyDescent="0.25">
      <c r="A122" s="2">
        <v>4</v>
      </c>
      <c r="B122" s="2" t="s">
        <v>342</v>
      </c>
      <c r="C122" s="34" t="s">
        <v>345</v>
      </c>
      <c r="D122" s="50" t="s">
        <v>346</v>
      </c>
      <c r="E122" s="145"/>
      <c r="F122" s="145"/>
      <c r="G122" s="57"/>
      <c r="H122" s="38">
        <f t="shared" si="1"/>
        <v>0</v>
      </c>
      <c r="I122" s="53"/>
      <c r="J122" s="53"/>
    </row>
    <row r="123" spans="1:10" ht="10.5" hidden="1" customHeight="1" x14ac:dyDescent="0.25">
      <c r="A123" s="2">
        <v>4</v>
      </c>
      <c r="B123" s="2" t="s">
        <v>342</v>
      </c>
      <c r="C123" s="34" t="s">
        <v>347</v>
      </c>
      <c r="D123" s="50" t="s">
        <v>348</v>
      </c>
      <c r="E123" s="145"/>
      <c r="F123" s="145"/>
      <c r="G123" s="57"/>
      <c r="H123" s="38">
        <f t="shared" si="1"/>
        <v>0</v>
      </c>
      <c r="I123" s="53"/>
      <c r="J123" s="53"/>
    </row>
    <row r="124" spans="1:10" ht="9.75" hidden="1" customHeight="1" x14ac:dyDescent="0.25">
      <c r="A124" s="2">
        <v>4</v>
      </c>
      <c r="B124" s="2" t="s">
        <v>342</v>
      </c>
      <c r="C124" s="34" t="s">
        <v>349</v>
      </c>
      <c r="D124" s="50" t="s">
        <v>350</v>
      </c>
      <c r="E124" s="145"/>
      <c r="F124" s="145"/>
      <c r="G124" s="57"/>
      <c r="H124" s="38">
        <f t="shared" si="1"/>
        <v>0</v>
      </c>
      <c r="I124" s="53"/>
      <c r="J124" s="53"/>
    </row>
    <row r="125" spans="1:10" ht="15.75" hidden="1" customHeight="1" x14ac:dyDescent="0.25">
      <c r="A125" s="2">
        <v>4</v>
      </c>
      <c r="B125" s="2" t="s">
        <v>342</v>
      </c>
      <c r="C125" s="34" t="s">
        <v>351</v>
      </c>
      <c r="D125" s="50" t="s">
        <v>352</v>
      </c>
      <c r="E125" s="145"/>
      <c r="F125" s="145"/>
      <c r="G125" s="57"/>
      <c r="H125" s="38">
        <f t="shared" si="1"/>
        <v>0</v>
      </c>
      <c r="I125" s="53"/>
      <c r="J125" s="53"/>
    </row>
    <row r="126" spans="1:10" ht="12" hidden="1" customHeight="1" x14ac:dyDescent="0.25">
      <c r="A126" s="2">
        <v>4</v>
      </c>
      <c r="B126" s="2" t="s">
        <v>342</v>
      </c>
      <c r="C126" s="34" t="s">
        <v>353</v>
      </c>
      <c r="D126" s="50" t="s">
        <v>354</v>
      </c>
      <c r="E126" s="145"/>
      <c r="F126" s="145"/>
      <c r="G126" s="57"/>
      <c r="H126" s="38">
        <f t="shared" si="1"/>
        <v>0</v>
      </c>
      <c r="I126" s="53"/>
      <c r="J126" s="53"/>
    </row>
    <row r="127" spans="1:10" ht="12" hidden="1" customHeight="1" x14ac:dyDescent="0.25">
      <c r="A127" s="2">
        <v>4</v>
      </c>
      <c r="B127" s="2" t="s">
        <v>342</v>
      </c>
      <c r="C127" s="34" t="s">
        <v>355</v>
      </c>
      <c r="D127" s="50" t="s">
        <v>356</v>
      </c>
      <c r="E127" s="145"/>
      <c r="F127" s="145"/>
      <c r="G127" s="57"/>
      <c r="H127" s="38">
        <f t="shared" si="1"/>
        <v>0</v>
      </c>
      <c r="I127" s="53"/>
      <c r="J127" s="53"/>
    </row>
    <row r="128" spans="1:10" ht="12" hidden="1" customHeight="1" x14ac:dyDescent="0.25">
      <c r="A128" s="2">
        <v>4</v>
      </c>
      <c r="B128" s="2" t="s">
        <v>342</v>
      </c>
      <c r="C128" s="34" t="s">
        <v>357</v>
      </c>
      <c r="D128" s="50" t="s">
        <v>358</v>
      </c>
      <c r="E128" s="145"/>
      <c r="F128" s="145"/>
      <c r="G128" s="57"/>
      <c r="H128" s="38">
        <f t="shared" si="1"/>
        <v>0</v>
      </c>
      <c r="I128" s="53"/>
      <c r="J128" s="53"/>
    </row>
    <row r="129" spans="1:10" ht="12" hidden="1" customHeight="1" x14ac:dyDescent="0.25">
      <c r="A129" s="2">
        <v>4</v>
      </c>
      <c r="B129" s="2" t="s">
        <v>359</v>
      </c>
      <c r="C129" s="34" t="s">
        <v>360</v>
      </c>
      <c r="D129" s="50" t="s">
        <v>361</v>
      </c>
      <c r="E129" s="145"/>
      <c r="F129" s="145"/>
      <c r="G129" s="57"/>
      <c r="H129" s="38">
        <f t="shared" si="1"/>
        <v>0</v>
      </c>
      <c r="I129" s="53"/>
      <c r="J129" s="53"/>
    </row>
    <row r="130" spans="1:10" ht="18.75" hidden="1" customHeight="1" x14ac:dyDescent="0.25">
      <c r="A130" s="2">
        <v>4</v>
      </c>
      <c r="B130" s="2" t="s">
        <v>359</v>
      </c>
      <c r="C130" s="34" t="s">
        <v>362</v>
      </c>
      <c r="D130" s="50" t="s">
        <v>363</v>
      </c>
      <c r="E130" s="145"/>
      <c r="F130" s="145"/>
      <c r="G130" s="57"/>
      <c r="H130" s="38">
        <f t="shared" si="1"/>
        <v>0</v>
      </c>
      <c r="I130" s="53"/>
      <c r="J130" s="53"/>
    </row>
    <row r="131" spans="1:10" ht="14.25" hidden="1" customHeight="1" x14ac:dyDescent="0.25">
      <c r="A131" s="2">
        <v>4</v>
      </c>
      <c r="B131" s="2" t="s">
        <v>359</v>
      </c>
      <c r="C131" s="34" t="s">
        <v>364</v>
      </c>
      <c r="D131" s="50" t="s">
        <v>365</v>
      </c>
      <c r="E131" s="145"/>
      <c r="F131" s="145"/>
      <c r="G131" s="57"/>
      <c r="H131" s="38">
        <f t="shared" si="1"/>
        <v>0</v>
      </c>
      <c r="I131" s="53"/>
      <c r="J131" s="53"/>
    </row>
    <row r="132" spans="1:10" ht="13.5" hidden="1" customHeight="1" x14ac:dyDescent="0.25">
      <c r="A132" s="2">
        <v>4</v>
      </c>
      <c r="B132" s="2" t="s">
        <v>359</v>
      </c>
      <c r="C132" s="34" t="s">
        <v>366</v>
      </c>
      <c r="D132" s="50" t="s">
        <v>367</v>
      </c>
      <c r="E132" s="145"/>
      <c r="F132" s="145"/>
      <c r="G132" s="57"/>
      <c r="H132" s="38">
        <f t="shared" si="1"/>
        <v>0</v>
      </c>
      <c r="I132" s="53"/>
      <c r="J132" s="53"/>
    </row>
    <row r="133" spans="1:10" ht="15.75" hidden="1" customHeight="1" x14ac:dyDescent="0.25">
      <c r="A133" s="2">
        <v>4</v>
      </c>
      <c r="B133" s="2" t="s">
        <v>359</v>
      </c>
      <c r="C133" s="34" t="s">
        <v>368</v>
      </c>
      <c r="D133" s="50" t="s">
        <v>369</v>
      </c>
      <c r="E133" s="145"/>
      <c r="F133" s="145"/>
      <c r="G133" s="57"/>
      <c r="H133" s="38">
        <f t="shared" si="1"/>
        <v>0</v>
      </c>
      <c r="I133" s="53"/>
      <c r="J133" s="53"/>
    </row>
    <row r="134" spans="1:10" ht="12.75" hidden="1" customHeight="1" x14ac:dyDescent="0.25">
      <c r="A134" s="2">
        <v>4</v>
      </c>
      <c r="B134" s="2" t="s">
        <v>359</v>
      </c>
      <c r="C134" s="34" t="s">
        <v>370</v>
      </c>
      <c r="D134" s="50" t="s">
        <v>371</v>
      </c>
      <c r="E134" s="145"/>
      <c r="F134" s="145"/>
      <c r="G134" s="57"/>
      <c r="H134" s="38">
        <f t="shared" si="1"/>
        <v>0</v>
      </c>
      <c r="I134" s="53"/>
      <c r="J134" s="53"/>
    </row>
    <row r="135" spans="1:10" ht="11.25" hidden="1" customHeight="1" x14ac:dyDescent="0.25">
      <c r="A135" s="2">
        <v>4</v>
      </c>
      <c r="B135" s="2" t="s">
        <v>359</v>
      </c>
      <c r="C135" s="34" t="s">
        <v>372</v>
      </c>
      <c r="D135" s="50" t="s">
        <v>373</v>
      </c>
      <c r="E135" s="145"/>
      <c r="F135" s="145"/>
      <c r="G135" s="57"/>
      <c r="H135" s="38">
        <f t="shared" ref="H135:H198" si="2">+E135+F135+G135</f>
        <v>0</v>
      </c>
      <c r="I135" s="53"/>
      <c r="J135" s="53"/>
    </row>
    <row r="136" spans="1:10" ht="12" hidden="1" customHeight="1" x14ac:dyDescent="0.25">
      <c r="A136" s="2">
        <v>4</v>
      </c>
      <c r="B136" s="2" t="s">
        <v>359</v>
      </c>
      <c r="C136" s="34" t="s">
        <v>374</v>
      </c>
      <c r="D136" s="50" t="s">
        <v>375</v>
      </c>
      <c r="E136" s="145"/>
      <c r="F136" s="145"/>
      <c r="G136" s="57"/>
      <c r="H136" s="38">
        <f t="shared" si="2"/>
        <v>0</v>
      </c>
      <c r="I136" s="53"/>
      <c r="J136" s="53"/>
    </row>
    <row r="137" spans="1:10" ht="25.5" hidden="1" customHeight="1" x14ac:dyDescent="0.25">
      <c r="A137" s="2">
        <v>4</v>
      </c>
      <c r="B137" s="2" t="s">
        <v>376</v>
      </c>
      <c r="C137" s="34" t="s">
        <v>377</v>
      </c>
      <c r="D137" s="50" t="s">
        <v>378</v>
      </c>
      <c r="E137" s="145"/>
      <c r="F137" s="145"/>
      <c r="G137" s="57"/>
      <c r="H137" s="38">
        <f t="shared" si="2"/>
        <v>0</v>
      </c>
      <c r="I137" s="53"/>
      <c r="J137" s="53"/>
    </row>
    <row r="138" spans="1:10" ht="21.75" hidden="1" customHeight="1" x14ac:dyDescent="0.25">
      <c r="A138" s="2">
        <v>4</v>
      </c>
      <c r="B138" s="2" t="s">
        <v>376</v>
      </c>
      <c r="C138" s="34" t="s">
        <v>379</v>
      </c>
      <c r="D138" s="50" t="s">
        <v>380</v>
      </c>
      <c r="E138" s="145"/>
      <c r="F138" s="145"/>
      <c r="G138" s="57"/>
      <c r="H138" s="38">
        <f t="shared" si="2"/>
        <v>0</v>
      </c>
      <c r="I138" s="53"/>
      <c r="J138" s="53"/>
    </row>
    <row r="139" spans="1:10" ht="16.5" hidden="1" customHeight="1" x14ac:dyDescent="0.25">
      <c r="A139" s="2">
        <v>5</v>
      </c>
      <c r="B139" s="2" t="s">
        <v>381</v>
      </c>
      <c r="C139" s="34" t="s">
        <v>382</v>
      </c>
      <c r="D139" s="50" t="s">
        <v>383</v>
      </c>
      <c r="E139" s="145"/>
      <c r="F139" s="145"/>
      <c r="G139" s="48"/>
      <c r="H139" s="38">
        <f t="shared" si="2"/>
        <v>0</v>
      </c>
      <c r="I139" s="53"/>
      <c r="J139" s="53"/>
    </row>
    <row r="140" spans="1:10" ht="15" hidden="1" customHeight="1" x14ac:dyDescent="0.25">
      <c r="A140" s="2">
        <v>5</v>
      </c>
      <c r="B140" s="2" t="s">
        <v>381</v>
      </c>
      <c r="C140" s="34" t="s">
        <v>384</v>
      </c>
      <c r="D140" s="50" t="s">
        <v>385</v>
      </c>
      <c r="E140" s="145"/>
      <c r="F140" s="145"/>
      <c r="G140" s="48"/>
      <c r="H140" s="38">
        <f t="shared" si="2"/>
        <v>0</v>
      </c>
      <c r="I140" s="53"/>
      <c r="J140" s="53"/>
    </row>
    <row r="141" spans="1:10" ht="18.600000000000001" customHeight="1" x14ac:dyDescent="0.25">
      <c r="A141" s="2">
        <v>5</v>
      </c>
      <c r="B141" s="2" t="s">
        <v>381</v>
      </c>
      <c r="C141" s="34" t="s">
        <v>386</v>
      </c>
      <c r="D141" s="50" t="s">
        <v>387</v>
      </c>
      <c r="E141" s="145"/>
      <c r="F141" s="145"/>
      <c r="G141" s="48">
        <v>35000000</v>
      </c>
      <c r="H141" s="38">
        <f t="shared" si="2"/>
        <v>35000000</v>
      </c>
      <c r="I141" s="53"/>
      <c r="J141" s="53"/>
    </row>
    <row r="142" spans="1:10" ht="14.4" hidden="1" customHeight="1" x14ac:dyDescent="0.25">
      <c r="A142" s="2">
        <v>5</v>
      </c>
      <c r="B142" s="2" t="s">
        <v>381</v>
      </c>
      <c r="C142" s="34" t="s">
        <v>388</v>
      </c>
      <c r="D142" s="50" t="s">
        <v>389</v>
      </c>
      <c r="E142" s="145"/>
      <c r="F142" s="145"/>
      <c r="G142" s="48"/>
      <c r="H142" s="38">
        <f t="shared" si="2"/>
        <v>0</v>
      </c>
      <c r="I142" s="53"/>
      <c r="J142" s="53"/>
    </row>
    <row r="143" spans="1:10" ht="16.95" hidden="1" customHeight="1" x14ac:dyDescent="0.25">
      <c r="A143" s="2">
        <v>5</v>
      </c>
      <c r="B143" s="2" t="s">
        <v>381</v>
      </c>
      <c r="C143" s="34" t="s">
        <v>392</v>
      </c>
      <c r="D143" s="50" t="s">
        <v>393</v>
      </c>
      <c r="E143" s="145"/>
      <c r="F143" s="145"/>
      <c r="G143" s="48"/>
      <c r="H143" s="38">
        <f t="shared" si="2"/>
        <v>0</v>
      </c>
      <c r="I143" s="53"/>
      <c r="J143" s="53"/>
    </row>
    <row r="144" spans="1:10" ht="21" hidden="1" customHeight="1" x14ac:dyDescent="0.25">
      <c r="A144" s="2">
        <v>5</v>
      </c>
      <c r="B144" s="2" t="s">
        <v>381</v>
      </c>
      <c r="C144" s="34" t="s">
        <v>394</v>
      </c>
      <c r="D144" s="50" t="s">
        <v>395</v>
      </c>
      <c r="E144" s="145"/>
      <c r="F144" s="145"/>
      <c r="G144" s="48"/>
      <c r="H144" s="38">
        <f t="shared" si="2"/>
        <v>0</v>
      </c>
      <c r="I144" s="53"/>
      <c r="J144" s="53"/>
    </row>
    <row r="145" spans="1:10" ht="13.95" hidden="1" customHeight="1" x14ac:dyDescent="0.25">
      <c r="A145" s="2">
        <v>5</v>
      </c>
      <c r="B145" s="2" t="s">
        <v>381</v>
      </c>
      <c r="C145" s="34" t="s">
        <v>396</v>
      </c>
      <c r="D145" s="50" t="s">
        <v>397</v>
      </c>
      <c r="E145" s="145"/>
      <c r="F145" s="145"/>
      <c r="G145" s="48"/>
      <c r="H145" s="38">
        <f t="shared" si="2"/>
        <v>0</v>
      </c>
      <c r="I145" s="53"/>
      <c r="J145" s="53"/>
    </row>
    <row r="146" spans="1:10" ht="20.399999999999999" hidden="1" customHeight="1" x14ac:dyDescent="0.25">
      <c r="A146" s="2">
        <v>5</v>
      </c>
      <c r="B146" s="2" t="s">
        <v>381</v>
      </c>
      <c r="C146" s="34" t="s">
        <v>398</v>
      </c>
      <c r="D146" s="50" t="s">
        <v>399</v>
      </c>
      <c r="E146" s="145"/>
      <c r="F146" s="145"/>
      <c r="G146" s="48"/>
      <c r="H146" s="38">
        <f t="shared" si="2"/>
        <v>0</v>
      </c>
      <c r="I146" s="53"/>
      <c r="J146" s="53"/>
    </row>
    <row r="147" spans="1:10" ht="12.6" hidden="1" customHeight="1" x14ac:dyDescent="0.25">
      <c r="A147" s="2">
        <v>5</v>
      </c>
      <c r="B147" s="2" t="s">
        <v>400</v>
      </c>
      <c r="C147" s="34" t="s">
        <v>401</v>
      </c>
      <c r="D147" s="50" t="s">
        <v>402</v>
      </c>
      <c r="E147" s="145"/>
      <c r="F147" s="145"/>
      <c r="G147" s="57"/>
      <c r="H147" s="38">
        <f t="shared" si="2"/>
        <v>0</v>
      </c>
      <c r="I147" s="53"/>
      <c r="J147" s="53"/>
    </row>
    <row r="148" spans="1:10" ht="12" hidden="1" customHeight="1" x14ac:dyDescent="0.25">
      <c r="A148" s="2">
        <v>5</v>
      </c>
      <c r="B148" s="2" t="s">
        <v>400</v>
      </c>
      <c r="C148" s="34" t="s">
        <v>403</v>
      </c>
      <c r="D148" s="50" t="s">
        <v>404</v>
      </c>
      <c r="E148" s="145"/>
      <c r="F148" s="145"/>
      <c r="G148" s="57"/>
      <c r="H148" s="38">
        <f t="shared" si="2"/>
        <v>0</v>
      </c>
      <c r="I148" s="53"/>
      <c r="J148" s="53"/>
    </row>
    <row r="149" spans="1:10" ht="18" hidden="1" customHeight="1" x14ac:dyDescent="0.25">
      <c r="A149" s="2">
        <v>5</v>
      </c>
      <c r="B149" s="2" t="s">
        <v>400</v>
      </c>
      <c r="C149" s="34" t="s">
        <v>405</v>
      </c>
      <c r="D149" s="50" t="s">
        <v>406</v>
      </c>
      <c r="E149" s="145"/>
      <c r="F149" s="145"/>
      <c r="G149" s="57"/>
      <c r="H149" s="38">
        <f t="shared" si="2"/>
        <v>0</v>
      </c>
      <c r="I149" s="53"/>
      <c r="J149" s="53"/>
    </row>
    <row r="150" spans="1:10" ht="14.4" hidden="1" customHeight="1" x14ac:dyDescent="0.25">
      <c r="A150" s="2">
        <v>5</v>
      </c>
      <c r="B150" s="2" t="s">
        <v>400</v>
      </c>
      <c r="C150" s="34" t="s">
        <v>407</v>
      </c>
      <c r="D150" s="50" t="s">
        <v>408</v>
      </c>
      <c r="E150" s="145"/>
      <c r="F150" s="145"/>
      <c r="G150" s="57"/>
      <c r="H150" s="38">
        <f t="shared" si="2"/>
        <v>0</v>
      </c>
      <c r="I150" s="53"/>
      <c r="J150" s="53"/>
    </row>
    <row r="151" spans="1:10" ht="18" hidden="1" customHeight="1" x14ac:dyDescent="0.25">
      <c r="A151" s="2">
        <v>5</v>
      </c>
      <c r="B151" s="2" t="s">
        <v>400</v>
      </c>
      <c r="C151" s="34" t="s">
        <v>409</v>
      </c>
      <c r="D151" s="50" t="s">
        <v>410</v>
      </c>
      <c r="E151" s="145"/>
      <c r="F151" s="145"/>
      <c r="G151" s="57"/>
      <c r="H151" s="38">
        <f t="shared" si="2"/>
        <v>0</v>
      </c>
      <c r="I151" s="53"/>
      <c r="J151" s="53"/>
    </row>
    <row r="152" spans="1:10" ht="13.95" hidden="1" customHeight="1" x14ac:dyDescent="0.25">
      <c r="A152" s="2">
        <v>5</v>
      </c>
      <c r="B152" s="2" t="s">
        <v>400</v>
      </c>
      <c r="C152" s="34" t="s">
        <v>411</v>
      </c>
      <c r="D152" s="50" t="s">
        <v>412</v>
      </c>
      <c r="E152" s="145"/>
      <c r="F152" s="145"/>
      <c r="G152" s="57"/>
      <c r="H152" s="38">
        <f t="shared" si="2"/>
        <v>0</v>
      </c>
      <c r="I152" s="53"/>
      <c r="J152" s="53"/>
    </row>
    <row r="153" spans="1:10" ht="13.95" hidden="1" customHeight="1" x14ac:dyDescent="0.25">
      <c r="A153" s="2">
        <v>5</v>
      </c>
      <c r="B153" s="2" t="s">
        <v>400</v>
      </c>
      <c r="C153" s="34" t="s">
        <v>413</v>
      </c>
      <c r="D153" s="50" t="s">
        <v>414</v>
      </c>
      <c r="E153" s="145"/>
      <c r="F153" s="145"/>
      <c r="G153" s="57"/>
      <c r="H153" s="38">
        <f t="shared" si="2"/>
        <v>0</v>
      </c>
      <c r="I153" s="53"/>
      <c r="J153" s="53"/>
    </row>
    <row r="154" spans="1:10" ht="13.95" hidden="1" customHeight="1" x14ac:dyDescent="0.25">
      <c r="A154" s="2">
        <v>5</v>
      </c>
      <c r="B154" s="2" t="s">
        <v>400</v>
      </c>
      <c r="C154" s="34" t="s">
        <v>415</v>
      </c>
      <c r="D154" s="50" t="s">
        <v>416</v>
      </c>
      <c r="E154" s="145"/>
      <c r="F154" s="145"/>
      <c r="G154" s="57"/>
      <c r="H154" s="38">
        <f t="shared" si="2"/>
        <v>0</v>
      </c>
      <c r="I154" s="53"/>
      <c r="J154" s="53"/>
    </row>
    <row r="155" spans="1:10" ht="19.95" hidden="1" customHeight="1" x14ac:dyDescent="0.25">
      <c r="A155" s="2">
        <v>5</v>
      </c>
      <c r="B155" s="2" t="s">
        <v>419</v>
      </c>
      <c r="C155" s="34" t="s">
        <v>420</v>
      </c>
      <c r="D155" s="50" t="s">
        <v>421</v>
      </c>
      <c r="E155" s="145"/>
      <c r="F155" s="145"/>
      <c r="G155" s="57"/>
      <c r="H155" s="38">
        <f t="shared" si="2"/>
        <v>0</v>
      </c>
      <c r="I155" s="53"/>
      <c r="J155" s="53"/>
    </row>
    <row r="156" spans="1:10" ht="19.95" hidden="1" customHeight="1" x14ac:dyDescent="0.25">
      <c r="A156" s="2">
        <v>5</v>
      </c>
      <c r="B156" s="2" t="s">
        <v>419</v>
      </c>
      <c r="C156" s="34" t="s">
        <v>422</v>
      </c>
      <c r="D156" s="50" t="s">
        <v>423</v>
      </c>
      <c r="E156" s="145"/>
      <c r="F156" s="145"/>
      <c r="G156" s="57"/>
      <c r="H156" s="38">
        <f t="shared" si="2"/>
        <v>0</v>
      </c>
      <c r="I156" s="53"/>
      <c r="J156" s="53"/>
    </row>
    <row r="157" spans="1:10" ht="19.95" hidden="1" customHeight="1" x14ac:dyDescent="0.25">
      <c r="A157" s="2">
        <v>5</v>
      </c>
      <c r="B157" s="2" t="s">
        <v>419</v>
      </c>
      <c r="C157" s="34" t="s">
        <v>424</v>
      </c>
      <c r="D157" s="50" t="s">
        <v>425</v>
      </c>
      <c r="E157" s="145"/>
      <c r="F157" s="145"/>
      <c r="G157" s="57"/>
      <c r="H157" s="38">
        <f t="shared" si="2"/>
        <v>0</v>
      </c>
      <c r="I157" s="53"/>
      <c r="J157" s="53"/>
    </row>
    <row r="158" spans="1:10" ht="19.95" hidden="1" customHeight="1" x14ac:dyDescent="0.25">
      <c r="A158" s="2">
        <v>5</v>
      </c>
      <c r="B158" s="2" t="s">
        <v>426</v>
      </c>
      <c r="C158" s="34" t="s">
        <v>427</v>
      </c>
      <c r="D158" s="50" t="s">
        <v>428</v>
      </c>
      <c r="E158" s="145"/>
      <c r="F158" s="145"/>
      <c r="G158" s="57"/>
      <c r="H158" s="38">
        <f t="shared" si="2"/>
        <v>0</v>
      </c>
      <c r="I158" s="53"/>
      <c r="J158" s="53"/>
    </row>
    <row r="159" spans="1:10" ht="19.95" hidden="1" customHeight="1" x14ac:dyDescent="0.25">
      <c r="A159" s="2">
        <v>5</v>
      </c>
      <c r="B159" s="2" t="s">
        <v>426</v>
      </c>
      <c r="C159" s="34" t="s">
        <v>429</v>
      </c>
      <c r="D159" s="50" t="s">
        <v>430</v>
      </c>
      <c r="E159" s="145"/>
      <c r="F159" s="145"/>
      <c r="G159" s="57"/>
      <c r="H159" s="38">
        <f t="shared" si="2"/>
        <v>0</v>
      </c>
      <c r="I159" s="53"/>
      <c r="J159" s="53"/>
    </row>
    <row r="160" spans="1:10" ht="19.95" hidden="1" customHeight="1" x14ac:dyDescent="0.25">
      <c r="A160" s="2">
        <v>5</v>
      </c>
      <c r="B160" s="2" t="s">
        <v>426</v>
      </c>
      <c r="C160" s="34" t="s">
        <v>431</v>
      </c>
      <c r="D160" s="50" t="s">
        <v>432</v>
      </c>
      <c r="E160" s="145"/>
      <c r="F160" s="145"/>
      <c r="G160" s="48"/>
      <c r="H160" s="38">
        <f t="shared" si="2"/>
        <v>0</v>
      </c>
      <c r="I160" s="52"/>
      <c r="J160" s="52"/>
    </row>
    <row r="161" spans="1:10" ht="14.4" hidden="1" customHeight="1" x14ac:dyDescent="0.25">
      <c r="A161" s="2">
        <v>5</v>
      </c>
      <c r="B161" s="2" t="s">
        <v>426</v>
      </c>
      <c r="C161" s="34" t="s">
        <v>436</v>
      </c>
      <c r="D161" s="50" t="s">
        <v>437</v>
      </c>
      <c r="E161" s="145"/>
      <c r="F161" s="145"/>
      <c r="G161" s="57"/>
      <c r="H161" s="38">
        <f t="shared" si="2"/>
        <v>0</v>
      </c>
      <c r="I161" s="53"/>
      <c r="J161" s="53"/>
    </row>
    <row r="162" spans="1:10" ht="13.95" hidden="1" customHeight="1" x14ac:dyDescent="0.25">
      <c r="A162" s="1">
        <v>6</v>
      </c>
      <c r="B162" s="2" t="s">
        <v>438</v>
      </c>
      <c r="C162" s="34" t="s">
        <v>439</v>
      </c>
      <c r="D162" s="50" t="s">
        <v>440</v>
      </c>
      <c r="E162" s="145"/>
      <c r="F162" s="145"/>
      <c r="G162" s="57"/>
      <c r="H162" s="38">
        <f t="shared" si="2"/>
        <v>0</v>
      </c>
      <c r="I162" s="53"/>
      <c r="J162" s="53"/>
    </row>
    <row r="163" spans="1:10" ht="17.399999999999999" hidden="1" customHeight="1" x14ac:dyDescent="0.25">
      <c r="A163" s="1">
        <v>6</v>
      </c>
      <c r="B163" s="2" t="s">
        <v>438</v>
      </c>
      <c r="C163" s="34" t="s">
        <v>441</v>
      </c>
      <c r="D163" s="46" t="s">
        <v>442</v>
      </c>
      <c r="E163" s="145"/>
      <c r="F163" s="145"/>
      <c r="G163" s="48"/>
      <c r="H163" s="38">
        <f t="shared" si="2"/>
        <v>0</v>
      </c>
      <c r="I163" s="53"/>
      <c r="J163" s="53"/>
    </row>
    <row r="164" spans="1:10" ht="92.4" x14ac:dyDescent="0.25">
      <c r="A164" s="1">
        <v>6</v>
      </c>
      <c r="B164" s="2" t="s">
        <v>438</v>
      </c>
      <c r="C164" s="74" t="s">
        <v>443</v>
      </c>
      <c r="D164" s="68" t="s">
        <v>444</v>
      </c>
      <c r="E164" s="326"/>
      <c r="F164" s="326"/>
      <c r="G164" s="325">
        <v>2581267</v>
      </c>
      <c r="H164" s="38">
        <f t="shared" si="2"/>
        <v>2581267</v>
      </c>
      <c r="I164" s="63" t="s">
        <v>1044</v>
      </c>
      <c r="J164" s="63"/>
    </row>
    <row r="165" spans="1:10" ht="79.2" x14ac:dyDescent="0.25">
      <c r="A165" s="1">
        <v>6</v>
      </c>
      <c r="B165" s="2" t="s">
        <v>438</v>
      </c>
      <c r="C165" s="74" t="s">
        <v>446</v>
      </c>
      <c r="D165" s="68" t="s">
        <v>444</v>
      </c>
      <c r="E165" s="326"/>
      <c r="F165" s="326"/>
      <c r="G165" s="325">
        <v>411030</v>
      </c>
      <c r="H165" s="38">
        <f t="shared" si="2"/>
        <v>411030</v>
      </c>
      <c r="I165" s="63" t="s">
        <v>1045</v>
      </c>
      <c r="J165" s="63"/>
    </row>
    <row r="166" spans="1:10" ht="13.8" hidden="1" x14ac:dyDescent="0.25">
      <c r="A166" s="1">
        <v>6</v>
      </c>
      <c r="B166" s="2" t="s">
        <v>438</v>
      </c>
      <c r="C166" s="34" t="s">
        <v>448</v>
      </c>
      <c r="D166" s="50" t="s">
        <v>449</v>
      </c>
      <c r="E166" s="145"/>
      <c r="F166" s="145"/>
      <c r="G166" s="48"/>
      <c r="H166" s="38">
        <f t="shared" si="2"/>
        <v>0</v>
      </c>
      <c r="I166" s="53"/>
      <c r="J166" s="53"/>
    </row>
    <row r="167" spans="1:10" ht="13.8" hidden="1" x14ac:dyDescent="0.25">
      <c r="C167" s="65" t="s">
        <v>450</v>
      </c>
      <c r="D167" s="66" t="s">
        <v>449</v>
      </c>
      <c r="E167" s="145"/>
      <c r="F167" s="145"/>
      <c r="G167" s="48"/>
      <c r="H167" s="38"/>
      <c r="I167" s="53"/>
      <c r="J167" s="53"/>
    </row>
    <row r="168" spans="1:10" ht="13.8" hidden="1" outlineLevel="1" x14ac:dyDescent="0.25">
      <c r="C168" s="67" t="s">
        <v>451</v>
      </c>
      <c r="D168" s="54" t="s">
        <v>452</v>
      </c>
      <c r="E168" s="145"/>
      <c r="F168" s="145"/>
      <c r="G168" s="48"/>
      <c r="H168" s="38">
        <f t="shared" si="2"/>
        <v>0</v>
      </c>
      <c r="I168" s="53"/>
      <c r="J168" s="53"/>
    </row>
    <row r="169" spans="1:10" ht="13.8" hidden="1" outlineLevel="1" x14ac:dyDescent="0.25">
      <c r="C169" s="67" t="s">
        <v>453</v>
      </c>
      <c r="D169" s="54" t="s">
        <v>454</v>
      </c>
      <c r="E169" s="145"/>
      <c r="F169" s="145"/>
      <c r="G169" s="48"/>
      <c r="H169" s="38">
        <f t="shared" si="2"/>
        <v>0</v>
      </c>
      <c r="I169" s="53"/>
      <c r="J169" s="53"/>
    </row>
    <row r="170" spans="1:10" ht="13.8" hidden="1" outlineLevel="1" x14ac:dyDescent="0.25">
      <c r="C170" s="67" t="s">
        <v>455</v>
      </c>
      <c r="D170" s="54" t="s">
        <v>456</v>
      </c>
      <c r="E170" s="145"/>
      <c r="F170" s="145"/>
      <c r="G170" s="48"/>
      <c r="H170" s="38">
        <f t="shared" si="2"/>
        <v>0</v>
      </c>
      <c r="I170" s="53"/>
      <c r="J170" s="53"/>
    </row>
    <row r="171" spans="1:10" ht="13.8" hidden="1" outlineLevel="1" x14ac:dyDescent="0.25">
      <c r="C171" s="67" t="s">
        <v>457</v>
      </c>
      <c r="D171" s="54" t="s">
        <v>458</v>
      </c>
      <c r="E171" s="145"/>
      <c r="F171" s="145"/>
      <c r="G171" s="48"/>
      <c r="H171" s="38">
        <f t="shared" si="2"/>
        <v>0</v>
      </c>
      <c r="I171" s="53"/>
      <c r="J171" s="53"/>
    </row>
    <row r="172" spans="1:10" ht="13.8" hidden="1" outlineLevel="1" x14ac:dyDescent="0.25">
      <c r="C172" s="67" t="s">
        <v>459</v>
      </c>
      <c r="D172" s="54" t="s">
        <v>460</v>
      </c>
      <c r="E172" s="145"/>
      <c r="F172" s="145"/>
      <c r="G172" s="48"/>
      <c r="H172" s="38">
        <f t="shared" si="2"/>
        <v>0</v>
      </c>
      <c r="I172" s="53"/>
      <c r="J172" s="53"/>
    </row>
    <row r="173" spans="1:10" ht="13.8" hidden="1" outlineLevel="1" x14ac:dyDescent="0.25">
      <c r="C173" s="67" t="s">
        <v>461</v>
      </c>
      <c r="D173" s="54" t="s">
        <v>462</v>
      </c>
      <c r="E173" s="145"/>
      <c r="F173" s="145"/>
      <c r="G173" s="48"/>
      <c r="H173" s="38">
        <f t="shared" si="2"/>
        <v>0</v>
      </c>
      <c r="I173" s="53"/>
      <c r="J173" s="53"/>
    </row>
    <row r="174" spans="1:10" ht="13.8" hidden="1" outlineLevel="1" x14ac:dyDescent="0.25">
      <c r="C174" s="67" t="s">
        <v>463</v>
      </c>
      <c r="D174" s="54" t="s">
        <v>464</v>
      </c>
      <c r="E174" s="145"/>
      <c r="F174" s="145"/>
      <c r="G174" s="48"/>
      <c r="H174" s="38">
        <f t="shared" si="2"/>
        <v>0</v>
      </c>
      <c r="I174" s="53"/>
      <c r="J174" s="53"/>
    </row>
    <row r="175" spans="1:10" ht="13.8" hidden="1" outlineLevel="1" x14ac:dyDescent="0.25">
      <c r="C175" s="67" t="s">
        <v>465</v>
      </c>
      <c r="D175" s="54" t="s">
        <v>466</v>
      </c>
      <c r="E175" s="145"/>
      <c r="F175" s="145"/>
      <c r="G175" s="48"/>
      <c r="H175" s="38">
        <f t="shared" si="2"/>
        <v>0</v>
      </c>
      <c r="I175" s="53"/>
      <c r="J175" s="53"/>
    </row>
    <row r="176" spans="1:10" ht="13.8" hidden="1" outlineLevel="1" x14ac:dyDescent="0.25">
      <c r="C176" s="67" t="s">
        <v>467</v>
      </c>
      <c r="D176" s="54" t="s">
        <v>468</v>
      </c>
      <c r="E176" s="145"/>
      <c r="F176" s="145"/>
      <c r="G176" s="48"/>
      <c r="H176" s="38">
        <f t="shared" si="2"/>
        <v>0</v>
      </c>
      <c r="I176" s="53"/>
      <c r="J176" s="53"/>
    </row>
    <row r="177" spans="3:10" ht="13.8" hidden="1" outlineLevel="1" x14ac:dyDescent="0.25">
      <c r="C177" s="67" t="s">
        <v>469</v>
      </c>
      <c r="D177" s="54" t="s">
        <v>470</v>
      </c>
      <c r="E177" s="145"/>
      <c r="F177" s="145"/>
      <c r="G177" s="48"/>
      <c r="H177" s="38">
        <f t="shared" si="2"/>
        <v>0</v>
      </c>
      <c r="I177" s="53"/>
      <c r="J177" s="53"/>
    </row>
    <row r="178" spans="3:10" ht="13.8" hidden="1" outlineLevel="1" x14ac:dyDescent="0.25">
      <c r="C178" s="67" t="s">
        <v>471</v>
      </c>
      <c r="D178" s="54" t="s">
        <v>472</v>
      </c>
      <c r="E178" s="145"/>
      <c r="F178" s="145"/>
      <c r="G178" s="48"/>
      <c r="H178" s="38">
        <f t="shared" si="2"/>
        <v>0</v>
      </c>
      <c r="I178" s="53"/>
      <c r="J178" s="53"/>
    </row>
    <row r="179" spans="3:10" ht="13.8" hidden="1" outlineLevel="1" x14ac:dyDescent="0.25">
      <c r="C179" s="67" t="s">
        <v>473</v>
      </c>
      <c r="D179" s="54" t="s">
        <v>474</v>
      </c>
      <c r="E179" s="145"/>
      <c r="F179" s="145"/>
      <c r="G179" s="48"/>
      <c r="H179" s="38">
        <f t="shared" si="2"/>
        <v>0</v>
      </c>
      <c r="I179" s="53"/>
      <c r="J179" s="53"/>
    </row>
    <row r="180" spans="3:10" ht="13.8" hidden="1" outlineLevel="1" x14ac:dyDescent="0.25">
      <c r="C180" s="67" t="s">
        <v>475</v>
      </c>
      <c r="D180" s="54" t="s">
        <v>476</v>
      </c>
      <c r="E180" s="145"/>
      <c r="F180" s="145"/>
      <c r="G180" s="48"/>
      <c r="H180" s="38">
        <f t="shared" si="2"/>
        <v>0</v>
      </c>
      <c r="I180" s="53"/>
      <c r="J180" s="53"/>
    </row>
    <row r="181" spans="3:10" ht="13.8" hidden="1" outlineLevel="1" x14ac:dyDescent="0.25">
      <c r="C181" s="67" t="s">
        <v>477</v>
      </c>
      <c r="D181" s="54" t="s">
        <v>478</v>
      </c>
      <c r="E181" s="145"/>
      <c r="F181" s="145"/>
      <c r="G181" s="48"/>
      <c r="H181" s="38">
        <f t="shared" si="2"/>
        <v>0</v>
      </c>
      <c r="I181" s="53"/>
      <c r="J181" s="53"/>
    </row>
    <row r="182" spans="3:10" ht="13.8" hidden="1" outlineLevel="1" x14ac:dyDescent="0.25">
      <c r="C182" s="67" t="s">
        <v>479</v>
      </c>
      <c r="D182" s="54" t="s">
        <v>480</v>
      </c>
      <c r="E182" s="145"/>
      <c r="F182" s="145"/>
      <c r="G182" s="48"/>
      <c r="H182" s="38">
        <f t="shared" si="2"/>
        <v>0</v>
      </c>
      <c r="I182" s="53"/>
      <c r="J182" s="53"/>
    </row>
    <row r="183" spans="3:10" ht="13.8" hidden="1" outlineLevel="1" x14ac:dyDescent="0.25">
      <c r="C183" s="67" t="s">
        <v>481</v>
      </c>
      <c r="D183" s="54" t="s">
        <v>482</v>
      </c>
      <c r="E183" s="145"/>
      <c r="F183" s="145"/>
      <c r="G183" s="48"/>
      <c r="H183" s="38">
        <f t="shared" si="2"/>
        <v>0</v>
      </c>
      <c r="I183" s="53"/>
      <c r="J183" s="53"/>
    </row>
    <row r="184" spans="3:10" ht="13.8" hidden="1" outlineLevel="1" x14ac:dyDescent="0.25">
      <c r="C184" s="67" t="s">
        <v>483</v>
      </c>
      <c r="D184" s="54" t="s">
        <v>484</v>
      </c>
      <c r="E184" s="145"/>
      <c r="F184" s="145"/>
      <c r="G184" s="48"/>
      <c r="H184" s="38">
        <f t="shared" si="2"/>
        <v>0</v>
      </c>
      <c r="I184" s="53"/>
      <c r="J184" s="53"/>
    </row>
    <row r="185" spans="3:10" ht="13.8" hidden="1" outlineLevel="1" x14ac:dyDescent="0.25">
      <c r="C185" s="67" t="s">
        <v>485</v>
      </c>
      <c r="D185" s="54" t="s">
        <v>486</v>
      </c>
      <c r="E185" s="145"/>
      <c r="F185" s="145"/>
      <c r="G185" s="48"/>
      <c r="H185" s="38">
        <f t="shared" si="2"/>
        <v>0</v>
      </c>
      <c r="I185" s="53"/>
      <c r="J185" s="53"/>
    </row>
    <row r="186" spans="3:10" ht="13.8" hidden="1" outlineLevel="1" x14ac:dyDescent="0.25">
      <c r="C186" s="67" t="s">
        <v>487</v>
      </c>
      <c r="D186" s="54" t="s">
        <v>488</v>
      </c>
      <c r="E186" s="145"/>
      <c r="F186" s="145"/>
      <c r="G186" s="48"/>
      <c r="H186" s="38">
        <f t="shared" si="2"/>
        <v>0</v>
      </c>
      <c r="I186" s="53"/>
      <c r="J186" s="53"/>
    </row>
    <row r="187" spans="3:10" ht="13.8" hidden="1" outlineLevel="1" x14ac:dyDescent="0.25">
      <c r="C187" s="67" t="s">
        <v>489</v>
      </c>
      <c r="D187" s="54" t="s">
        <v>490</v>
      </c>
      <c r="E187" s="145"/>
      <c r="F187" s="145"/>
      <c r="G187" s="48"/>
      <c r="H187" s="38">
        <f t="shared" si="2"/>
        <v>0</v>
      </c>
      <c r="I187" s="53"/>
      <c r="J187" s="53"/>
    </row>
    <row r="188" spans="3:10" ht="13.8" hidden="1" outlineLevel="1" x14ac:dyDescent="0.25">
      <c r="C188" s="67" t="s">
        <v>491</v>
      </c>
      <c r="D188" s="54" t="s">
        <v>492</v>
      </c>
      <c r="E188" s="145"/>
      <c r="F188" s="145"/>
      <c r="G188" s="48"/>
      <c r="H188" s="38">
        <f t="shared" si="2"/>
        <v>0</v>
      </c>
      <c r="I188" s="53"/>
      <c r="J188" s="53"/>
    </row>
    <row r="189" spans="3:10" ht="13.8" hidden="1" outlineLevel="1" x14ac:dyDescent="0.25">
      <c r="C189" s="67" t="s">
        <v>493</v>
      </c>
      <c r="D189" s="54" t="s">
        <v>494</v>
      </c>
      <c r="E189" s="145"/>
      <c r="F189" s="145"/>
      <c r="G189" s="48"/>
      <c r="H189" s="38">
        <f t="shared" si="2"/>
        <v>0</v>
      </c>
      <c r="I189" s="53"/>
      <c r="J189" s="53"/>
    </row>
    <row r="190" spans="3:10" ht="13.8" hidden="1" outlineLevel="1" x14ac:dyDescent="0.25">
      <c r="C190" s="67" t="s">
        <v>495</v>
      </c>
      <c r="D190" s="54" t="s">
        <v>496</v>
      </c>
      <c r="E190" s="145"/>
      <c r="F190" s="145"/>
      <c r="G190" s="48"/>
      <c r="H190" s="38">
        <f t="shared" si="2"/>
        <v>0</v>
      </c>
      <c r="I190" s="53"/>
      <c r="J190" s="53"/>
    </row>
    <row r="191" spans="3:10" ht="13.8" hidden="1" outlineLevel="1" x14ac:dyDescent="0.25">
      <c r="C191" s="67" t="s">
        <v>497</v>
      </c>
      <c r="D191" s="54" t="s">
        <v>498</v>
      </c>
      <c r="E191" s="145"/>
      <c r="F191" s="145"/>
      <c r="G191" s="48"/>
      <c r="H191" s="38">
        <f t="shared" si="2"/>
        <v>0</v>
      </c>
      <c r="I191" s="53"/>
      <c r="J191" s="53"/>
    </row>
    <row r="192" spans="3:10" ht="13.8" hidden="1" outlineLevel="1" x14ac:dyDescent="0.25">
      <c r="C192" s="67" t="s">
        <v>499</v>
      </c>
      <c r="D192" s="54" t="s">
        <v>500</v>
      </c>
      <c r="E192" s="145"/>
      <c r="F192" s="145"/>
      <c r="G192" s="48"/>
      <c r="H192" s="38">
        <f t="shared" si="2"/>
        <v>0</v>
      </c>
      <c r="I192" s="53"/>
      <c r="J192" s="53"/>
    </row>
    <row r="193" spans="3:10" ht="13.8" hidden="1" outlineLevel="1" x14ac:dyDescent="0.25">
      <c r="C193" s="67" t="s">
        <v>501</v>
      </c>
      <c r="D193" s="54" t="s">
        <v>502</v>
      </c>
      <c r="E193" s="145"/>
      <c r="F193" s="145"/>
      <c r="G193" s="48"/>
      <c r="H193" s="38">
        <f t="shared" si="2"/>
        <v>0</v>
      </c>
      <c r="I193" s="53"/>
      <c r="J193" s="53"/>
    </row>
    <row r="194" spans="3:10" ht="13.8" hidden="1" outlineLevel="1" x14ac:dyDescent="0.25">
      <c r="C194" s="67" t="s">
        <v>503</v>
      </c>
      <c r="D194" s="54" t="s">
        <v>504</v>
      </c>
      <c r="E194" s="145"/>
      <c r="F194" s="145"/>
      <c r="G194" s="48"/>
      <c r="H194" s="38">
        <f t="shared" si="2"/>
        <v>0</v>
      </c>
      <c r="I194" s="53"/>
      <c r="J194" s="53"/>
    </row>
    <row r="195" spans="3:10" ht="13.8" hidden="1" outlineLevel="1" x14ac:dyDescent="0.25">
      <c r="C195" s="67" t="s">
        <v>505</v>
      </c>
      <c r="D195" s="54" t="s">
        <v>506</v>
      </c>
      <c r="E195" s="145"/>
      <c r="F195" s="145"/>
      <c r="G195" s="48"/>
      <c r="H195" s="38">
        <f t="shared" si="2"/>
        <v>0</v>
      </c>
      <c r="I195" s="53"/>
      <c r="J195" s="53"/>
    </row>
    <row r="196" spans="3:10" ht="13.8" hidden="1" outlineLevel="1" x14ac:dyDescent="0.25">
      <c r="C196" s="67" t="s">
        <v>507</v>
      </c>
      <c r="D196" s="54" t="s">
        <v>508</v>
      </c>
      <c r="E196" s="145"/>
      <c r="F196" s="145"/>
      <c r="G196" s="48"/>
      <c r="H196" s="38">
        <f t="shared" si="2"/>
        <v>0</v>
      </c>
      <c r="I196" s="53"/>
      <c r="J196" s="53"/>
    </row>
    <row r="197" spans="3:10" ht="13.8" hidden="1" outlineLevel="1" x14ac:dyDescent="0.25">
      <c r="C197" s="67" t="s">
        <v>509</v>
      </c>
      <c r="D197" s="54" t="s">
        <v>510</v>
      </c>
      <c r="E197" s="145"/>
      <c r="F197" s="145"/>
      <c r="G197" s="48"/>
      <c r="H197" s="38">
        <f t="shared" si="2"/>
        <v>0</v>
      </c>
      <c r="I197" s="53"/>
      <c r="J197" s="53"/>
    </row>
    <row r="198" spans="3:10" ht="13.8" hidden="1" outlineLevel="1" x14ac:dyDescent="0.25">
      <c r="C198" s="67" t="s">
        <v>511</v>
      </c>
      <c r="D198" s="54" t="s">
        <v>512</v>
      </c>
      <c r="E198" s="145"/>
      <c r="F198" s="145"/>
      <c r="G198" s="48"/>
      <c r="H198" s="38">
        <f t="shared" si="2"/>
        <v>0</v>
      </c>
      <c r="I198" s="53"/>
      <c r="J198" s="53"/>
    </row>
    <row r="199" spans="3:10" ht="13.8" hidden="1" outlineLevel="1" x14ac:dyDescent="0.25">
      <c r="C199" s="67" t="s">
        <v>513</v>
      </c>
      <c r="D199" s="54" t="s">
        <v>514</v>
      </c>
      <c r="E199" s="145"/>
      <c r="F199" s="145"/>
      <c r="G199" s="48"/>
      <c r="H199" s="38">
        <f t="shared" ref="H199:H262" si="3">+E199+F199+G199</f>
        <v>0</v>
      </c>
      <c r="I199" s="53"/>
      <c r="J199" s="53"/>
    </row>
    <row r="200" spans="3:10" ht="13.8" hidden="1" outlineLevel="1" x14ac:dyDescent="0.25">
      <c r="C200" s="67" t="s">
        <v>515</v>
      </c>
      <c r="D200" s="54" t="s">
        <v>516</v>
      </c>
      <c r="E200" s="145"/>
      <c r="F200" s="145"/>
      <c r="G200" s="48"/>
      <c r="H200" s="38">
        <f t="shared" si="3"/>
        <v>0</v>
      </c>
      <c r="I200" s="53"/>
      <c r="J200" s="53"/>
    </row>
    <row r="201" spans="3:10" ht="13.8" hidden="1" outlineLevel="1" x14ac:dyDescent="0.25">
      <c r="C201" s="67" t="s">
        <v>517</v>
      </c>
      <c r="D201" s="54" t="s">
        <v>518</v>
      </c>
      <c r="E201" s="145"/>
      <c r="F201" s="145"/>
      <c r="G201" s="48"/>
      <c r="H201" s="38">
        <f t="shared" si="3"/>
        <v>0</v>
      </c>
      <c r="I201" s="53"/>
      <c r="J201" s="53"/>
    </row>
    <row r="202" spans="3:10" ht="13.8" hidden="1" outlineLevel="1" x14ac:dyDescent="0.25">
      <c r="C202" s="67" t="s">
        <v>519</v>
      </c>
      <c r="D202" s="54" t="s">
        <v>520</v>
      </c>
      <c r="E202" s="145"/>
      <c r="F202" s="145"/>
      <c r="G202" s="48"/>
      <c r="H202" s="38">
        <f t="shared" si="3"/>
        <v>0</v>
      </c>
      <c r="I202" s="53"/>
      <c r="J202" s="53"/>
    </row>
    <row r="203" spans="3:10" ht="13.8" hidden="1" outlineLevel="1" x14ac:dyDescent="0.25">
      <c r="C203" s="67" t="s">
        <v>521</v>
      </c>
      <c r="D203" s="54" t="s">
        <v>522</v>
      </c>
      <c r="E203" s="145"/>
      <c r="F203" s="145"/>
      <c r="G203" s="48"/>
      <c r="H203" s="38">
        <f t="shared" si="3"/>
        <v>0</v>
      </c>
      <c r="I203" s="53"/>
      <c r="J203" s="53"/>
    </row>
    <row r="204" spans="3:10" ht="13.8" hidden="1" outlineLevel="1" x14ac:dyDescent="0.25">
      <c r="C204" s="67" t="s">
        <v>523</v>
      </c>
      <c r="D204" s="54" t="s">
        <v>524</v>
      </c>
      <c r="E204" s="145"/>
      <c r="F204" s="145"/>
      <c r="G204" s="48"/>
      <c r="H204" s="38">
        <f t="shared" si="3"/>
        <v>0</v>
      </c>
      <c r="I204" s="53"/>
      <c r="J204" s="53"/>
    </row>
    <row r="205" spans="3:10" ht="13.8" hidden="1" outlineLevel="1" x14ac:dyDescent="0.25">
      <c r="C205" s="67" t="s">
        <v>525</v>
      </c>
      <c r="D205" s="54" t="s">
        <v>526</v>
      </c>
      <c r="E205" s="145"/>
      <c r="F205" s="145"/>
      <c r="G205" s="48"/>
      <c r="H205" s="38">
        <f t="shared" si="3"/>
        <v>0</v>
      </c>
      <c r="I205" s="53"/>
      <c r="J205" s="53"/>
    </row>
    <row r="206" spans="3:10" ht="13.8" hidden="1" outlineLevel="1" x14ac:dyDescent="0.25">
      <c r="C206" s="67" t="s">
        <v>527</v>
      </c>
      <c r="D206" s="54" t="s">
        <v>528</v>
      </c>
      <c r="E206" s="145"/>
      <c r="F206" s="145"/>
      <c r="G206" s="48"/>
      <c r="H206" s="38">
        <f t="shared" si="3"/>
        <v>0</v>
      </c>
      <c r="I206" s="53"/>
      <c r="J206" s="53"/>
    </row>
    <row r="207" spans="3:10" ht="13.8" hidden="1" outlineLevel="1" x14ac:dyDescent="0.25">
      <c r="C207" s="67" t="s">
        <v>529</v>
      </c>
      <c r="D207" s="54" t="s">
        <v>530</v>
      </c>
      <c r="E207" s="145"/>
      <c r="F207" s="145"/>
      <c r="G207" s="48"/>
      <c r="H207" s="38">
        <f t="shared" si="3"/>
        <v>0</v>
      </c>
      <c r="I207" s="53"/>
      <c r="J207" s="53"/>
    </row>
    <row r="208" spans="3:10" ht="13.8" hidden="1" outlineLevel="1" x14ac:dyDescent="0.25">
      <c r="C208" s="67" t="s">
        <v>531</v>
      </c>
      <c r="D208" s="54" t="s">
        <v>532</v>
      </c>
      <c r="E208" s="145"/>
      <c r="F208" s="145"/>
      <c r="G208" s="48"/>
      <c r="H208" s="38">
        <f t="shared" si="3"/>
        <v>0</v>
      </c>
      <c r="I208" s="53"/>
      <c r="J208" s="53"/>
    </row>
    <row r="209" spans="3:10" ht="13.8" hidden="1" outlineLevel="1" x14ac:dyDescent="0.25">
      <c r="C209" s="67" t="s">
        <v>533</v>
      </c>
      <c r="D209" s="54" t="s">
        <v>534</v>
      </c>
      <c r="E209" s="145"/>
      <c r="F209" s="145"/>
      <c r="G209" s="48"/>
      <c r="H209" s="38">
        <f t="shared" si="3"/>
        <v>0</v>
      </c>
      <c r="I209" s="53"/>
      <c r="J209" s="53"/>
    </row>
    <row r="210" spans="3:10" ht="13.8" hidden="1" outlineLevel="1" x14ac:dyDescent="0.25">
      <c r="C210" s="67" t="s">
        <v>535</v>
      </c>
      <c r="D210" s="54" t="s">
        <v>536</v>
      </c>
      <c r="E210" s="145"/>
      <c r="F210" s="145"/>
      <c r="G210" s="48"/>
      <c r="H210" s="38">
        <f t="shared" si="3"/>
        <v>0</v>
      </c>
      <c r="I210" s="53"/>
      <c r="J210" s="53"/>
    </row>
    <row r="211" spans="3:10" ht="13.8" hidden="1" outlineLevel="1" x14ac:dyDescent="0.25">
      <c r="C211" s="67" t="s">
        <v>537</v>
      </c>
      <c r="D211" s="54" t="s">
        <v>538</v>
      </c>
      <c r="E211" s="145"/>
      <c r="F211" s="145"/>
      <c r="G211" s="48"/>
      <c r="H211" s="38">
        <f t="shared" si="3"/>
        <v>0</v>
      </c>
      <c r="I211" s="53"/>
      <c r="J211" s="53"/>
    </row>
    <row r="212" spans="3:10" ht="13.8" hidden="1" outlineLevel="1" x14ac:dyDescent="0.25">
      <c r="C212" s="67" t="s">
        <v>539</v>
      </c>
      <c r="D212" s="54" t="s">
        <v>540</v>
      </c>
      <c r="E212" s="145"/>
      <c r="F212" s="145"/>
      <c r="G212" s="48"/>
      <c r="H212" s="38">
        <f t="shared" si="3"/>
        <v>0</v>
      </c>
      <c r="I212" s="53"/>
      <c r="J212" s="53"/>
    </row>
    <row r="213" spans="3:10" ht="13.8" hidden="1" outlineLevel="1" x14ac:dyDescent="0.25">
      <c r="C213" s="67" t="s">
        <v>541</v>
      </c>
      <c r="D213" s="54" t="s">
        <v>542</v>
      </c>
      <c r="E213" s="145"/>
      <c r="F213" s="145"/>
      <c r="G213" s="48"/>
      <c r="H213" s="38">
        <f t="shared" si="3"/>
        <v>0</v>
      </c>
      <c r="I213" s="53"/>
      <c r="J213" s="53"/>
    </row>
    <row r="214" spans="3:10" ht="13.8" hidden="1" outlineLevel="1" x14ac:dyDescent="0.25">
      <c r="C214" s="67" t="s">
        <v>543</v>
      </c>
      <c r="D214" s="54" t="s">
        <v>544</v>
      </c>
      <c r="E214" s="145"/>
      <c r="F214" s="145"/>
      <c r="G214" s="48"/>
      <c r="H214" s="38">
        <f t="shared" si="3"/>
        <v>0</v>
      </c>
      <c r="I214" s="53"/>
      <c r="J214" s="53"/>
    </row>
    <row r="215" spans="3:10" ht="13.8" hidden="1" outlineLevel="1" x14ac:dyDescent="0.25">
      <c r="C215" s="67" t="s">
        <v>545</v>
      </c>
      <c r="D215" s="54" t="s">
        <v>546</v>
      </c>
      <c r="E215" s="145"/>
      <c r="F215" s="145"/>
      <c r="G215" s="48"/>
      <c r="H215" s="38">
        <f t="shared" si="3"/>
        <v>0</v>
      </c>
      <c r="I215" s="53"/>
      <c r="J215" s="53"/>
    </row>
    <row r="216" spans="3:10" ht="13.8" hidden="1" outlineLevel="1" x14ac:dyDescent="0.25">
      <c r="C216" s="67" t="s">
        <v>547</v>
      </c>
      <c r="D216" s="54" t="s">
        <v>548</v>
      </c>
      <c r="E216" s="145"/>
      <c r="F216" s="145"/>
      <c r="G216" s="48"/>
      <c r="H216" s="38">
        <f t="shared" si="3"/>
        <v>0</v>
      </c>
      <c r="I216" s="53"/>
      <c r="J216" s="53"/>
    </row>
    <row r="217" spans="3:10" ht="13.8" hidden="1" outlineLevel="1" x14ac:dyDescent="0.25">
      <c r="C217" s="67" t="s">
        <v>549</v>
      </c>
      <c r="D217" s="54" t="s">
        <v>550</v>
      </c>
      <c r="E217" s="145"/>
      <c r="F217" s="145"/>
      <c r="G217" s="48"/>
      <c r="H217" s="38">
        <f t="shared" si="3"/>
        <v>0</v>
      </c>
      <c r="I217" s="53"/>
      <c r="J217" s="53"/>
    </row>
    <row r="218" spans="3:10" ht="13.8" hidden="1" outlineLevel="1" x14ac:dyDescent="0.25">
      <c r="C218" s="67" t="s">
        <v>551</v>
      </c>
      <c r="D218" s="54" t="s">
        <v>552</v>
      </c>
      <c r="E218" s="145"/>
      <c r="F218" s="145"/>
      <c r="G218" s="48"/>
      <c r="H218" s="38">
        <f t="shared" si="3"/>
        <v>0</v>
      </c>
      <c r="I218" s="53"/>
      <c r="J218" s="53"/>
    </row>
    <row r="219" spans="3:10" ht="13.8" hidden="1" outlineLevel="1" x14ac:dyDescent="0.25">
      <c r="C219" s="67" t="s">
        <v>553</v>
      </c>
      <c r="D219" s="54" t="s">
        <v>554</v>
      </c>
      <c r="E219" s="145"/>
      <c r="F219" s="145"/>
      <c r="G219" s="48"/>
      <c r="H219" s="38">
        <f t="shared" si="3"/>
        <v>0</v>
      </c>
      <c r="I219" s="53"/>
      <c r="J219" s="53"/>
    </row>
    <row r="220" spans="3:10" ht="13.8" hidden="1" outlineLevel="1" x14ac:dyDescent="0.25">
      <c r="C220" s="67" t="s">
        <v>555</v>
      </c>
      <c r="D220" s="54" t="s">
        <v>556</v>
      </c>
      <c r="E220" s="145"/>
      <c r="F220" s="145"/>
      <c r="G220" s="48"/>
      <c r="H220" s="38">
        <f t="shared" si="3"/>
        <v>0</v>
      </c>
      <c r="I220" s="53"/>
      <c r="J220" s="53"/>
    </row>
    <row r="221" spans="3:10" ht="13.8" hidden="1" outlineLevel="1" x14ac:dyDescent="0.25">
      <c r="C221" s="67" t="s">
        <v>557</v>
      </c>
      <c r="D221" s="54" t="s">
        <v>558</v>
      </c>
      <c r="E221" s="145"/>
      <c r="F221" s="145"/>
      <c r="G221" s="48"/>
      <c r="H221" s="38">
        <f t="shared" si="3"/>
        <v>0</v>
      </c>
      <c r="I221" s="53"/>
      <c r="J221" s="53"/>
    </row>
    <row r="222" spans="3:10" ht="13.8" hidden="1" outlineLevel="1" x14ac:dyDescent="0.25">
      <c r="C222" s="67" t="s">
        <v>559</v>
      </c>
      <c r="D222" s="54" t="s">
        <v>560</v>
      </c>
      <c r="E222" s="145"/>
      <c r="F222" s="145"/>
      <c r="G222" s="48"/>
      <c r="H222" s="38">
        <f t="shared" si="3"/>
        <v>0</v>
      </c>
      <c r="I222" s="53"/>
      <c r="J222" s="53"/>
    </row>
    <row r="223" spans="3:10" ht="13.8" hidden="1" outlineLevel="1" x14ac:dyDescent="0.25">
      <c r="C223" s="67" t="s">
        <v>561</v>
      </c>
      <c r="D223" s="54" t="s">
        <v>562</v>
      </c>
      <c r="E223" s="145"/>
      <c r="F223" s="145"/>
      <c r="G223" s="48"/>
      <c r="H223" s="38">
        <f t="shared" si="3"/>
        <v>0</v>
      </c>
      <c r="I223" s="53"/>
      <c r="J223" s="53"/>
    </row>
    <row r="224" spans="3:10" ht="13.8" hidden="1" outlineLevel="1" x14ac:dyDescent="0.25">
      <c r="C224" s="67" t="s">
        <v>563</v>
      </c>
      <c r="D224" s="54" t="s">
        <v>564</v>
      </c>
      <c r="E224" s="145"/>
      <c r="F224" s="145"/>
      <c r="G224" s="48"/>
      <c r="H224" s="38">
        <f t="shared" si="3"/>
        <v>0</v>
      </c>
      <c r="I224" s="53"/>
      <c r="J224" s="53"/>
    </row>
    <row r="225" spans="3:10" ht="13.8" hidden="1" outlineLevel="1" x14ac:dyDescent="0.25">
      <c r="C225" s="67" t="s">
        <v>565</v>
      </c>
      <c r="D225" s="54" t="s">
        <v>566</v>
      </c>
      <c r="E225" s="145"/>
      <c r="F225" s="145"/>
      <c r="G225" s="48"/>
      <c r="H225" s="38">
        <f t="shared" si="3"/>
        <v>0</v>
      </c>
      <c r="I225" s="53"/>
      <c r="J225" s="53"/>
    </row>
    <row r="226" spans="3:10" ht="13.8" hidden="1" outlineLevel="1" x14ac:dyDescent="0.25">
      <c r="C226" s="67" t="s">
        <v>567</v>
      </c>
      <c r="D226" s="54" t="s">
        <v>568</v>
      </c>
      <c r="E226" s="145"/>
      <c r="F226" s="145"/>
      <c r="G226" s="48"/>
      <c r="H226" s="38">
        <f t="shared" si="3"/>
        <v>0</v>
      </c>
      <c r="I226" s="53"/>
      <c r="J226" s="53"/>
    </row>
    <row r="227" spans="3:10" ht="13.8" hidden="1" outlineLevel="1" x14ac:dyDescent="0.25">
      <c r="C227" s="67" t="s">
        <v>569</v>
      </c>
      <c r="D227" s="54" t="s">
        <v>570</v>
      </c>
      <c r="E227" s="145"/>
      <c r="F227" s="145"/>
      <c r="G227" s="48"/>
      <c r="H227" s="38">
        <f t="shared" si="3"/>
        <v>0</v>
      </c>
      <c r="I227" s="53"/>
      <c r="J227" s="53"/>
    </row>
    <row r="228" spans="3:10" ht="13.8" hidden="1" outlineLevel="1" x14ac:dyDescent="0.25">
      <c r="C228" s="67" t="s">
        <v>571</v>
      </c>
      <c r="D228" s="54" t="s">
        <v>572</v>
      </c>
      <c r="E228" s="145"/>
      <c r="F228" s="145"/>
      <c r="G228" s="48"/>
      <c r="H228" s="38">
        <f t="shared" si="3"/>
        <v>0</v>
      </c>
      <c r="I228" s="53"/>
      <c r="J228" s="53"/>
    </row>
    <row r="229" spans="3:10" ht="13.8" hidden="1" outlineLevel="1" x14ac:dyDescent="0.25">
      <c r="C229" s="67" t="s">
        <v>573</v>
      </c>
      <c r="D229" s="54" t="s">
        <v>574</v>
      </c>
      <c r="E229" s="145"/>
      <c r="F229" s="145"/>
      <c r="G229" s="48"/>
      <c r="H229" s="38">
        <f t="shared" si="3"/>
        <v>0</v>
      </c>
      <c r="I229" s="53"/>
      <c r="J229" s="53"/>
    </row>
    <row r="230" spans="3:10" ht="13.8" hidden="1" outlineLevel="1" x14ac:dyDescent="0.25">
      <c r="C230" s="67" t="s">
        <v>575</v>
      </c>
      <c r="D230" s="54" t="s">
        <v>576</v>
      </c>
      <c r="E230" s="145"/>
      <c r="F230" s="145"/>
      <c r="G230" s="48"/>
      <c r="H230" s="38">
        <f t="shared" si="3"/>
        <v>0</v>
      </c>
      <c r="I230" s="53"/>
      <c r="J230" s="53"/>
    </row>
    <row r="231" spans="3:10" ht="13.8" hidden="1" outlineLevel="1" x14ac:dyDescent="0.25">
      <c r="C231" s="67" t="s">
        <v>577</v>
      </c>
      <c r="D231" s="54" t="s">
        <v>578</v>
      </c>
      <c r="E231" s="145"/>
      <c r="F231" s="145"/>
      <c r="G231" s="48"/>
      <c r="H231" s="38">
        <f t="shared" si="3"/>
        <v>0</v>
      </c>
      <c r="I231" s="53"/>
      <c r="J231" s="53"/>
    </row>
    <row r="232" spans="3:10" ht="26.4" hidden="1" outlineLevel="1" x14ac:dyDescent="0.25">
      <c r="C232" s="67" t="s">
        <v>579</v>
      </c>
      <c r="D232" s="54" t="s">
        <v>580</v>
      </c>
      <c r="E232" s="145"/>
      <c r="F232" s="145"/>
      <c r="G232" s="48"/>
      <c r="H232" s="38">
        <f t="shared" si="3"/>
        <v>0</v>
      </c>
      <c r="I232" s="53"/>
      <c r="J232" s="53"/>
    </row>
    <row r="233" spans="3:10" ht="26.4" hidden="1" outlineLevel="1" x14ac:dyDescent="0.25">
      <c r="C233" s="67" t="s">
        <v>581</v>
      </c>
      <c r="D233" s="54" t="s">
        <v>582</v>
      </c>
      <c r="E233" s="145"/>
      <c r="F233" s="145"/>
      <c r="G233" s="48"/>
      <c r="H233" s="38">
        <f t="shared" si="3"/>
        <v>0</v>
      </c>
      <c r="I233" s="53"/>
      <c r="J233" s="53"/>
    </row>
    <row r="234" spans="3:10" ht="13.8" hidden="1" outlineLevel="1" x14ac:dyDescent="0.25">
      <c r="C234" s="67" t="s">
        <v>583</v>
      </c>
      <c r="D234" s="54" t="s">
        <v>584</v>
      </c>
      <c r="E234" s="145"/>
      <c r="F234" s="145"/>
      <c r="G234" s="48"/>
      <c r="H234" s="38">
        <f t="shared" si="3"/>
        <v>0</v>
      </c>
      <c r="I234" s="53"/>
      <c r="J234" s="53"/>
    </row>
    <row r="235" spans="3:10" ht="13.8" hidden="1" outlineLevel="1" x14ac:dyDescent="0.25">
      <c r="C235" s="67" t="s">
        <v>585</v>
      </c>
      <c r="D235" s="54" t="s">
        <v>586</v>
      </c>
      <c r="E235" s="145"/>
      <c r="F235" s="145"/>
      <c r="G235" s="48"/>
      <c r="H235" s="38">
        <f t="shared" si="3"/>
        <v>0</v>
      </c>
      <c r="I235" s="53"/>
      <c r="J235" s="53"/>
    </row>
    <row r="236" spans="3:10" ht="13.8" hidden="1" outlineLevel="1" x14ac:dyDescent="0.25">
      <c r="C236" s="67" t="s">
        <v>587</v>
      </c>
      <c r="D236" s="54" t="s">
        <v>588</v>
      </c>
      <c r="E236" s="145"/>
      <c r="F236" s="145"/>
      <c r="G236" s="48"/>
      <c r="H236" s="38">
        <f t="shared" si="3"/>
        <v>0</v>
      </c>
      <c r="I236" s="53"/>
      <c r="J236" s="53"/>
    </row>
    <row r="237" spans="3:10" ht="13.8" hidden="1" outlineLevel="1" x14ac:dyDescent="0.25">
      <c r="C237" s="67" t="s">
        <v>589</v>
      </c>
      <c r="D237" s="54" t="s">
        <v>590</v>
      </c>
      <c r="E237" s="145"/>
      <c r="F237" s="145"/>
      <c r="G237" s="48"/>
      <c r="H237" s="38">
        <f t="shared" si="3"/>
        <v>0</v>
      </c>
      <c r="I237" s="53"/>
      <c r="J237" s="53"/>
    </row>
    <row r="238" spans="3:10" ht="13.8" hidden="1" outlineLevel="1" x14ac:dyDescent="0.25">
      <c r="C238" s="67" t="s">
        <v>591</v>
      </c>
      <c r="D238" s="54" t="s">
        <v>592</v>
      </c>
      <c r="E238" s="145"/>
      <c r="F238" s="145"/>
      <c r="G238" s="48"/>
      <c r="H238" s="38">
        <f t="shared" si="3"/>
        <v>0</v>
      </c>
      <c r="I238" s="53"/>
      <c r="J238" s="53"/>
    </row>
    <row r="239" spans="3:10" ht="13.8" hidden="1" outlineLevel="1" x14ac:dyDescent="0.25">
      <c r="C239" s="67" t="s">
        <v>593</v>
      </c>
      <c r="D239" s="54" t="s">
        <v>594</v>
      </c>
      <c r="E239" s="145"/>
      <c r="F239" s="145"/>
      <c r="G239" s="48"/>
      <c r="H239" s="38">
        <f t="shared" si="3"/>
        <v>0</v>
      </c>
      <c r="I239" s="53"/>
      <c r="J239" s="53"/>
    </row>
    <row r="240" spans="3:10" ht="13.8" hidden="1" outlineLevel="1" x14ac:dyDescent="0.25">
      <c r="C240" s="67" t="s">
        <v>595</v>
      </c>
      <c r="D240" s="54" t="s">
        <v>596</v>
      </c>
      <c r="E240" s="145"/>
      <c r="F240" s="145"/>
      <c r="G240" s="48"/>
      <c r="H240" s="38">
        <f t="shared" si="3"/>
        <v>0</v>
      </c>
      <c r="I240" s="53"/>
      <c r="J240" s="53"/>
    </row>
    <row r="241" spans="1:10" ht="13.8" hidden="1" outlineLevel="1" x14ac:dyDescent="0.25">
      <c r="C241" s="67" t="s">
        <v>597</v>
      </c>
      <c r="D241" s="54" t="s">
        <v>598</v>
      </c>
      <c r="E241" s="145"/>
      <c r="F241" s="145"/>
      <c r="G241" s="48"/>
      <c r="H241" s="38">
        <f t="shared" si="3"/>
        <v>0</v>
      </c>
      <c r="I241" s="53"/>
      <c r="J241" s="53"/>
    </row>
    <row r="242" spans="1:10" ht="13.8" hidden="1" outlineLevel="1" x14ac:dyDescent="0.25">
      <c r="C242" s="67" t="s">
        <v>599</v>
      </c>
      <c r="D242" s="54" t="s">
        <v>600</v>
      </c>
      <c r="E242" s="145"/>
      <c r="F242" s="145"/>
      <c r="G242" s="48"/>
      <c r="H242" s="38">
        <f t="shared" si="3"/>
        <v>0</v>
      </c>
      <c r="I242" s="53"/>
      <c r="J242" s="53"/>
    </row>
    <row r="243" spans="1:10" ht="13.8" hidden="1" outlineLevel="1" x14ac:dyDescent="0.25">
      <c r="C243" s="67" t="s">
        <v>601</v>
      </c>
      <c r="D243" s="54" t="s">
        <v>602</v>
      </c>
      <c r="E243" s="145"/>
      <c r="F243" s="145"/>
      <c r="G243" s="48"/>
      <c r="H243" s="38">
        <f t="shared" si="3"/>
        <v>0</v>
      </c>
      <c r="I243" s="53"/>
      <c r="J243" s="53"/>
    </row>
    <row r="244" spans="1:10" ht="13.8" hidden="1" outlineLevel="1" x14ac:dyDescent="0.25">
      <c r="C244" s="67" t="s">
        <v>603</v>
      </c>
      <c r="D244" s="54" t="s">
        <v>604</v>
      </c>
      <c r="E244" s="145"/>
      <c r="F244" s="145"/>
      <c r="G244" s="48"/>
      <c r="H244" s="38">
        <f t="shared" si="3"/>
        <v>0</v>
      </c>
      <c r="I244" s="53"/>
      <c r="J244" s="53"/>
    </row>
    <row r="245" spans="1:10" ht="13.8" hidden="1" outlineLevel="1" x14ac:dyDescent="0.25">
      <c r="C245" s="67" t="s">
        <v>605</v>
      </c>
      <c r="D245" s="54" t="s">
        <v>606</v>
      </c>
      <c r="E245" s="145"/>
      <c r="F245" s="145"/>
      <c r="G245" s="48"/>
      <c r="H245" s="38">
        <f t="shared" si="3"/>
        <v>0</v>
      </c>
      <c r="I245" s="53"/>
      <c r="J245" s="53"/>
    </row>
    <row r="246" spans="1:10" ht="13.8" hidden="1" outlineLevel="1" x14ac:dyDescent="0.25">
      <c r="C246" s="67" t="s">
        <v>607</v>
      </c>
      <c r="D246" s="54" t="s">
        <v>608</v>
      </c>
      <c r="E246" s="145"/>
      <c r="F246" s="145"/>
      <c r="G246" s="48"/>
      <c r="H246" s="38">
        <f t="shared" si="3"/>
        <v>0</v>
      </c>
      <c r="I246" s="53"/>
      <c r="J246" s="53"/>
    </row>
    <row r="247" spans="1:10" ht="13.8" hidden="1" outlineLevel="1" x14ac:dyDescent="0.25">
      <c r="C247" s="67" t="s">
        <v>609</v>
      </c>
      <c r="D247" s="54" t="s">
        <v>610</v>
      </c>
      <c r="E247" s="145"/>
      <c r="F247" s="145"/>
      <c r="G247" s="48"/>
      <c r="H247" s="38">
        <f t="shared" si="3"/>
        <v>0</v>
      </c>
      <c r="I247" s="53"/>
      <c r="J247" s="53"/>
    </row>
    <row r="248" spans="1:10" ht="13.8" hidden="1" outlineLevel="1" x14ac:dyDescent="0.25">
      <c r="C248" s="67" t="s">
        <v>611</v>
      </c>
      <c r="D248" s="54" t="s">
        <v>612</v>
      </c>
      <c r="E248" s="145"/>
      <c r="F248" s="145"/>
      <c r="G248" s="48"/>
      <c r="H248" s="38">
        <f t="shared" si="3"/>
        <v>0</v>
      </c>
      <c r="I248" s="53"/>
      <c r="J248" s="53"/>
    </row>
    <row r="249" spans="1:10" ht="13.8" hidden="1" outlineLevel="1" x14ac:dyDescent="0.25">
      <c r="C249" s="67" t="s">
        <v>613</v>
      </c>
      <c r="D249" s="54" t="s">
        <v>614</v>
      </c>
      <c r="E249" s="145"/>
      <c r="F249" s="145"/>
      <c r="G249" s="48"/>
      <c r="H249" s="38">
        <f t="shared" si="3"/>
        <v>0</v>
      </c>
      <c r="I249" s="53"/>
      <c r="J249" s="53"/>
    </row>
    <row r="250" spans="1:10" ht="26.4" hidden="1" collapsed="1" x14ac:dyDescent="0.25">
      <c r="A250" s="1">
        <v>6</v>
      </c>
      <c r="B250" s="2" t="s">
        <v>438</v>
      </c>
      <c r="C250" s="34" t="s">
        <v>615</v>
      </c>
      <c r="D250" s="68" t="s">
        <v>616</v>
      </c>
      <c r="E250" s="155"/>
      <c r="F250" s="155"/>
      <c r="G250" s="57"/>
      <c r="H250" s="38">
        <f t="shared" si="3"/>
        <v>0</v>
      </c>
      <c r="I250" s="53"/>
      <c r="J250" s="53"/>
    </row>
    <row r="251" spans="1:10" ht="13.8" hidden="1" x14ac:dyDescent="0.25">
      <c r="A251" s="1">
        <v>6</v>
      </c>
      <c r="B251" s="2" t="s">
        <v>438</v>
      </c>
      <c r="C251" s="34" t="s">
        <v>618</v>
      </c>
      <c r="D251" s="50" t="s">
        <v>619</v>
      </c>
      <c r="E251" s="145"/>
      <c r="F251" s="145"/>
      <c r="G251" s="57"/>
      <c r="H251" s="38">
        <f t="shared" si="3"/>
        <v>0</v>
      </c>
      <c r="I251" s="53"/>
      <c r="J251" s="53"/>
    </row>
    <row r="252" spans="1:10" ht="13.8" hidden="1" x14ac:dyDescent="0.25">
      <c r="A252" s="1">
        <v>6</v>
      </c>
      <c r="B252" s="2" t="s">
        <v>438</v>
      </c>
      <c r="C252" s="34" t="s">
        <v>620</v>
      </c>
      <c r="D252" s="50" t="s">
        <v>621</v>
      </c>
      <c r="E252" s="145"/>
      <c r="F252" s="145"/>
      <c r="G252" s="57"/>
      <c r="H252" s="38">
        <f t="shared" si="3"/>
        <v>0</v>
      </c>
      <c r="I252" s="53"/>
      <c r="J252" s="53"/>
    </row>
    <row r="253" spans="1:10" ht="13.8" hidden="1" x14ac:dyDescent="0.25">
      <c r="A253" s="1">
        <v>6</v>
      </c>
      <c r="B253" s="2" t="s">
        <v>438</v>
      </c>
      <c r="C253" s="34" t="s">
        <v>622</v>
      </c>
      <c r="D253" s="50" t="s">
        <v>623</v>
      </c>
      <c r="E253" s="145"/>
      <c r="F253" s="145"/>
      <c r="G253" s="57"/>
      <c r="H253" s="38">
        <f t="shared" si="3"/>
        <v>0</v>
      </c>
      <c r="I253" s="53"/>
      <c r="J253" s="53"/>
    </row>
    <row r="254" spans="1:10" ht="13.8" hidden="1" x14ac:dyDescent="0.25">
      <c r="A254" s="1">
        <v>6</v>
      </c>
      <c r="B254" s="2" t="s">
        <v>438</v>
      </c>
      <c r="C254" s="34" t="s">
        <v>624</v>
      </c>
      <c r="D254" s="50" t="s">
        <v>625</v>
      </c>
      <c r="E254" s="145"/>
      <c r="F254" s="145"/>
      <c r="G254" s="57"/>
      <c r="H254" s="38">
        <f t="shared" si="3"/>
        <v>0</v>
      </c>
      <c r="I254" s="53"/>
      <c r="J254" s="53"/>
    </row>
    <row r="255" spans="1:10" ht="13.8" hidden="1" x14ac:dyDescent="0.25">
      <c r="A255" s="1">
        <v>6</v>
      </c>
      <c r="B255" s="2" t="s">
        <v>626</v>
      </c>
      <c r="C255" s="34" t="s">
        <v>627</v>
      </c>
      <c r="D255" s="50" t="s">
        <v>628</v>
      </c>
      <c r="E255" s="145"/>
      <c r="F255" s="145"/>
      <c r="G255" s="57"/>
      <c r="H255" s="38">
        <f t="shared" si="3"/>
        <v>0</v>
      </c>
      <c r="I255" s="53"/>
      <c r="J255" s="53"/>
    </row>
    <row r="256" spans="1:10" ht="13.8" hidden="1" x14ac:dyDescent="0.25">
      <c r="A256" s="1">
        <v>6</v>
      </c>
      <c r="B256" s="2" t="s">
        <v>626</v>
      </c>
      <c r="C256" s="34" t="s">
        <v>629</v>
      </c>
      <c r="D256" s="50" t="s">
        <v>630</v>
      </c>
      <c r="E256" s="145"/>
      <c r="F256" s="145"/>
      <c r="G256" s="48"/>
      <c r="H256" s="38">
        <f t="shared" si="3"/>
        <v>0</v>
      </c>
      <c r="I256" s="332"/>
      <c r="J256" s="332"/>
    </row>
    <row r="257" spans="1:10" ht="13.8" hidden="1" x14ac:dyDescent="0.25">
      <c r="A257" s="1">
        <v>6</v>
      </c>
      <c r="B257" s="2" t="s">
        <v>626</v>
      </c>
      <c r="C257" s="34" t="s">
        <v>632</v>
      </c>
      <c r="D257" s="50" t="s">
        <v>633</v>
      </c>
      <c r="E257" s="145"/>
      <c r="F257" s="145"/>
      <c r="G257" s="48"/>
      <c r="H257" s="38">
        <f t="shared" si="3"/>
        <v>0</v>
      </c>
      <c r="I257" s="53"/>
      <c r="J257" s="53"/>
    </row>
    <row r="258" spans="1:10" ht="26.4" hidden="1" x14ac:dyDescent="0.25">
      <c r="A258" s="1">
        <v>6</v>
      </c>
      <c r="B258" s="2" t="s">
        <v>626</v>
      </c>
      <c r="C258" s="34" t="s">
        <v>634</v>
      </c>
      <c r="D258" s="54" t="s">
        <v>635</v>
      </c>
      <c r="E258" s="145"/>
      <c r="F258" s="145"/>
      <c r="G258" s="48"/>
      <c r="H258" s="38">
        <f t="shared" si="3"/>
        <v>0</v>
      </c>
      <c r="I258" s="53"/>
      <c r="J258" s="53"/>
    </row>
    <row r="259" spans="1:10" ht="13.8" hidden="1" x14ac:dyDescent="0.25">
      <c r="A259" s="1">
        <v>6</v>
      </c>
      <c r="B259" s="2" t="s">
        <v>637</v>
      </c>
      <c r="C259" s="34" t="s">
        <v>638</v>
      </c>
      <c r="D259" s="50" t="s">
        <v>639</v>
      </c>
      <c r="E259" s="145"/>
      <c r="F259" s="145"/>
      <c r="G259" s="48"/>
      <c r="H259" s="38">
        <f t="shared" si="3"/>
        <v>0</v>
      </c>
      <c r="I259" s="53"/>
      <c r="J259" s="53"/>
    </row>
    <row r="260" spans="1:10" ht="13.8" hidden="1" x14ac:dyDescent="0.25">
      <c r="A260" s="1">
        <v>6</v>
      </c>
      <c r="B260" s="2" t="s">
        <v>637</v>
      </c>
      <c r="C260" s="34"/>
      <c r="D260" s="50" t="s">
        <v>640</v>
      </c>
      <c r="E260" s="145"/>
      <c r="F260" s="145"/>
      <c r="G260" s="48"/>
      <c r="H260" s="38">
        <f t="shared" si="3"/>
        <v>0</v>
      </c>
      <c r="I260" s="53"/>
      <c r="J260" s="53"/>
    </row>
    <row r="261" spans="1:10" ht="13.8" hidden="1" x14ac:dyDescent="0.25">
      <c r="A261" s="1">
        <v>6</v>
      </c>
      <c r="B261" s="2" t="s">
        <v>637</v>
      </c>
      <c r="C261" s="34" t="s">
        <v>641</v>
      </c>
      <c r="D261" s="50" t="s">
        <v>642</v>
      </c>
      <c r="E261" s="145"/>
      <c r="F261" s="145"/>
      <c r="G261" s="48"/>
      <c r="H261" s="38">
        <f t="shared" si="3"/>
        <v>0</v>
      </c>
      <c r="I261" s="53"/>
      <c r="J261" s="53"/>
    </row>
    <row r="262" spans="1:10" ht="13.8" hidden="1" x14ac:dyDescent="0.25">
      <c r="A262" s="1">
        <v>6</v>
      </c>
      <c r="B262" s="2" t="s">
        <v>637</v>
      </c>
      <c r="C262" s="34" t="s">
        <v>643</v>
      </c>
      <c r="D262" s="50" t="s">
        <v>644</v>
      </c>
      <c r="E262" s="145"/>
      <c r="F262" s="145"/>
      <c r="G262" s="48"/>
      <c r="H262" s="38">
        <f t="shared" si="3"/>
        <v>0</v>
      </c>
      <c r="I262" s="53"/>
      <c r="J262" s="53"/>
    </row>
    <row r="263" spans="1:10" ht="13.8" hidden="1" x14ac:dyDescent="0.25">
      <c r="A263" s="1">
        <v>6</v>
      </c>
      <c r="B263" s="2" t="s">
        <v>637</v>
      </c>
      <c r="C263" s="34" t="s">
        <v>645</v>
      </c>
      <c r="D263" s="50" t="s">
        <v>646</v>
      </c>
      <c r="E263" s="145"/>
      <c r="F263" s="145"/>
      <c r="G263" s="48"/>
      <c r="H263" s="38">
        <f t="shared" ref="H263:H312" si="4">+E263+F263+G263</f>
        <v>0</v>
      </c>
      <c r="I263" s="53"/>
      <c r="J263" s="53"/>
    </row>
    <row r="264" spans="1:10" ht="34.5" customHeight="1" thickBot="1" x14ac:dyDescent="0.3">
      <c r="A264" s="1">
        <v>6</v>
      </c>
      <c r="B264" s="2" t="s">
        <v>637</v>
      </c>
      <c r="C264" s="34" t="s">
        <v>647</v>
      </c>
      <c r="D264" s="50" t="s">
        <v>648</v>
      </c>
      <c r="E264" s="145"/>
      <c r="F264" s="145"/>
      <c r="G264" s="48">
        <v>500000</v>
      </c>
      <c r="H264" s="38">
        <f t="shared" si="4"/>
        <v>500000</v>
      </c>
      <c r="I264" s="144" t="s">
        <v>1037</v>
      </c>
      <c r="J264" s="144"/>
    </row>
    <row r="265" spans="1:10" ht="14.4" hidden="1" thickBot="1" x14ac:dyDescent="0.3">
      <c r="A265" s="1">
        <v>6</v>
      </c>
      <c r="B265" s="2" t="s">
        <v>650</v>
      </c>
      <c r="C265" s="65" t="s">
        <v>651</v>
      </c>
      <c r="D265" s="70" t="s">
        <v>652</v>
      </c>
      <c r="E265" s="153"/>
      <c r="F265" s="153"/>
      <c r="G265" s="57"/>
      <c r="H265" s="38"/>
      <c r="I265" s="53"/>
      <c r="J265" s="53"/>
    </row>
    <row r="266" spans="1:10" ht="14.4" hidden="1" outlineLevel="1" thickBot="1" x14ac:dyDescent="0.3">
      <c r="C266" s="67" t="s">
        <v>653</v>
      </c>
      <c r="D266" s="50" t="s">
        <v>654</v>
      </c>
      <c r="E266" s="153"/>
      <c r="F266" s="153"/>
      <c r="G266" s="57"/>
      <c r="H266" s="38">
        <f t="shared" si="4"/>
        <v>0</v>
      </c>
      <c r="I266" s="53"/>
      <c r="J266" s="53"/>
    </row>
    <row r="267" spans="1:10" ht="14.4" hidden="1" outlineLevel="1" thickBot="1" x14ac:dyDescent="0.3">
      <c r="C267" s="67" t="s">
        <v>655</v>
      </c>
      <c r="D267" s="50" t="s">
        <v>656</v>
      </c>
      <c r="E267" s="153"/>
      <c r="F267" s="153"/>
      <c r="G267" s="57"/>
      <c r="H267" s="38">
        <f t="shared" si="4"/>
        <v>0</v>
      </c>
      <c r="I267" s="53"/>
      <c r="J267" s="53"/>
    </row>
    <row r="268" spans="1:10" ht="14.4" hidden="1" outlineLevel="1" thickBot="1" x14ac:dyDescent="0.3">
      <c r="C268" s="67" t="s">
        <v>657</v>
      </c>
      <c r="D268" s="50" t="s">
        <v>658</v>
      </c>
      <c r="E268" s="153"/>
      <c r="F268" s="153"/>
      <c r="G268" s="57"/>
      <c r="H268" s="38">
        <f t="shared" si="4"/>
        <v>0</v>
      </c>
      <c r="I268" s="53"/>
      <c r="J268" s="53"/>
    </row>
    <row r="269" spans="1:10" ht="14.4" hidden="1" collapsed="1" thickBot="1" x14ac:dyDescent="0.3">
      <c r="A269" s="1">
        <v>6</v>
      </c>
      <c r="B269" s="2" t="s">
        <v>650</v>
      </c>
      <c r="C269" s="65" t="s">
        <v>659</v>
      </c>
      <c r="D269" s="70" t="s">
        <v>660</v>
      </c>
      <c r="E269" s="153"/>
      <c r="F269" s="153"/>
      <c r="G269" s="57"/>
      <c r="H269" s="38"/>
      <c r="I269" s="53"/>
      <c r="J269" s="53"/>
    </row>
    <row r="270" spans="1:10" ht="14.4" hidden="1" outlineLevel="1" thickBot="1" x14ac:dyDescent="0.3">
      <c r="C270" s="67" t="s">
        <v>661</v>
      </c>
      <c r="D270" s="50" t="s">
        <v>662</v>
      </c>
      <c r="E270" s="153"/>
      <c r="F270" s="153"/>
      <c r="G270" s="57"/>
      <c r="H270" s="38">
        <f t="shared" si="4"/>
        <v>0</v>
      </c>
      <c r="I270" s="53"/>
      <c r="J270" s="53"/>
    </row>
    <row r="271" spans="1:10" ht="14.4" hidden="1" outlineLevel="1" thickBot="1" x14ac:dyDescent="0.3">
      <c r="C271" s="67" t="s">
        <v>663</v>
      </c>
      <c r="D271" s="50" t="s">
        <v>664</v>
      </c>
      <c r="E271" s="153"/>
      <c r="F271" s="153"/>
      <c r="G271" s="57"/>
      <c r="H271" s="38">
        <f t="shared" si="4"/>
        <v>0</v>
      </c>
      <c r="I271" s="53"/>
      <c r="J271" s="53"/>
    </row>
    <row r="272" spans="1:10" ht="14.4" hidden="1" outlineLevel="1" thickBot="1" x14ac:dyDescent="0.3">
      <c r="C272" s="67" t="s">
        <v>665</v>
      </c>
      <c r="D272" s="50" t="s">
        <v>666</v>
      </c>
      <c r="E272" s="153"/>
      <c r="F272" s="153"/>
      <c r="G272" s="57"/>
      <c r="H272" s="38">
        <f t="shared" si="4"/>
        <v>0</v>
      </c>
      <c r="I272" s="53"/>
      <c r="J272" s="53"/>
    </row>
    <row r="273" spans="1:10" ht="14.4" hidden="1" outlineLevel="1" thickBot="1" x14ac:dyDescent="0.3">
      <c r="C273" s="67" t="s">
        <v>668</v>
      </c>
      <c r="D273" s="50" t="s">
        <v>666</v>
      </c>
      <c r="E273" s="153"/>
      <c r="F273" s="153"/>
      <c r="G273" s="57"/>
      <c r="H273" s="38">
        <f t="shared" si="4"/>
        <v>0</v>
      </c>
      <c r="I273" s="53"/>
      <c r="J273" s="53"/>
    </row>
    <row r="274" spans="1:10" ht="14.4" hidden="1" outlineLevel="1" thickBot="1" x14ac:dyDescent="0.3">
      <c r="C274" s="67" t="s">
        <v>670</v>
      </c>
      <c r="D274" s="50" t="s">
        <v>671</v>
      </c>
      <c r="E274" s="153"/>
      <c r="F274" s="153"/>
      <c r="G274" s="57"/>
      <c r="H274" s="38">
        <f t="shared" si="4"/>
        <v>0</v>
      </c>
      <c r="I274" s="53"/>
      <c r="J274" s="53"/>
    </row>
    <row r="275" spans="1:10" ht="14.4" hidden="1" outlineLevel="1" thickBot="1" x14ac:dyDescent="0.3">
      <c r="A275" s="1">
        <v>6</v>
      </c>
      <c r="B275" s="2" t="s">
        <v>650</v>
      </c>
      <c r="C275" s="67" t="s">
        <v>673</v>
      </c>
      <c r="D275" s="50" t="s">
        <v>674</v>
      </c>
      <c r="E275" s="153"/>
      <c r="F275" s="153"/>
      <c r="G275" s="57"/>
      <c r="H275" s="38">
        <f t="shared" si="4"/>
        <v>0</v>
      </c>
      <c r="I275" s="53"/>
      <c r="J275" s="53"/>
    </row>
    <row r="276" spans="1:10" ht="15" hidden="1" outlineLevel="1" thickBot="1" x14ac:dyDescent="0.3">
      <c r="A276" s="1">
        <v>6</v>
      </c>
      <c r="B276" s="2" t="s">
        <v>650</v>
      </c>
      <c r="C276" s="67" t="s">
        <v>675</v>
      </c>
      <c r="D276" s="50" t="s">
        <v>676</v>
      </c>
      <c r="E276" s="155"/>
      <c r="F276" s="155"/>
      <c r="G276" s="57"/>
      <c r="H276" s="38">
        <f t="shared" si="4"/>
        <v>0</v>
      </c>
      <c r="I276" s="53"/>
      <c r="J276" s="53"/>
    </row>
    <row r="277" spans="1:10" ht="14.4" hidden="1" collapsed="1" thickBot="1" x14ac:dyDescent="0.3">
      <c r="A277" s="1">
        <v>6</v>
      </c>
      <c r="B277" s="2" t="s">
        <v>650</v>
      </c>
      <c r="C277" s="34" t="s">
        <v>677</v>
      </c>
      <c r="D277" s="50" t="s">
        <v>678</v>
      </c>
      <c r="E277" s="153"/>
      <c r="F277" s="153"/>
      <c r="G277" s="57"/>
      <c r="H277" s="38">
        <f t="shared" si="4"/>
        <v>0</v>
      </c>
      <c r="I277" s="53"/>
      <c r="J277" s="53"/>
    </row>
    <row r="278" spans="1:10" ht="14.4" hidden="1" thickBot="1" x14ac:dyDescent="0.3">
      <c r="A278" s="1">
        <v>6</v>
      </c>
      <c r="B278" s="2" t="s">
        <v>650</v>
      </c>
      <c r="C278" s="65" t="s">
        <v>679</v>
      </c>
      <c r="D278" s="70" t="s">
        <v>680</v>
      </c>
      <c r="E278" s="153"/>
      <c r="F278" s="153"/>
      <c r="G278" s="57"/>
      <c r="H278" s="38"/>
      <c r="I278" s="53"/>
      <c r="J278" s="53"/>
    </row>
    <row r="279" spans="1:10" ht="14.4" hidden="1" outlineLevel="1" thickBot="1" x14ac:dyDescent="0.3">
      <c r="C279" s="67" t="s">
        <v>681</v>
      </c>
      <c r="D279" s="50" t="s">
        <v>682</v>
      </c>
      <c r="E279" s="153"/>
      <c r="F279" s="153"/>
      <c r="G279" s="57"/>
      <c r="H279" s="38">
        <f t="shared" si="4"/>
        <v>0</v>
      </c>
      <c r="I279" s="53"/>
      <c r="J279" s="53"/>
    </row>
    <row r="280" spans="1:10" ht="14.4" hidden="1" outlineLevel="1" thickBot="1" x14ac:dyDescent="0.3">
      <c r="C280" s="67" t="s">
        <v>683</v>
      </c>
      <c r="D280" s="50" t="s">
        <v>684</v>
      </c>
      <c r="E280" s="153"/>
      <c r="F280" s="153"/>
      <c r="G280" s="57"/>
      <c r="H280" s="38">
        <f t="shared" si="4"/>
        <v>0</v>
      </c>
      <c r="I280" s="53"/>
      <c r="J280" s="53"/>
    </row>
    <row r="281" spans="1:10" ht="14.4" hidden="1" outlineLevel="1" thickBot="1" x14ac:dyDescent="0.3">
      <c r="C281" s="67" t="s">
        <v>685</v>
      </c>
      <c r="D281" s="50" t="s">
        <v>686</v>
      </c>
      <c r="E281" s="153"/>
      <c r="F281" s="153"/>
      <c r="G281" s="57"/>
      <c r="H281" s="38">
        <f t="shared" si="4"/>
        <v>0</v>
      </c>
      <c r="I281" s="53"/>
      <c r="J281" s="53"/>
    </row>
    <row r="282" spans="1:10" ht="14.4" hidden="1" collapsed="1" thickBot="1" x14ac:dyDescent="0.3">
      <c r="A282" s="1">
        <v>6</v>
      </c>
      <c r="B282" s="2" t="s">
        <v>687</v>
      </c>
      <c r="C282" s="34" t="s">
        <v>688</v>
      </c>
      <c r="D282" s="50" t="s">
        <v>689</v>
      </c>
      <c r="E282" s="153"/>
      <c r="F282" s="153"/>
      <c r="G282" s="57"/>
      <c r="H282" s="38">
        <f t="shared" si="4"/>
        <v>0</v>
      </c>
      <c r="I282" s="53"/>
      <c r="J282" s="53"/>
    </row>
    <row r="283" spans="1:10" ht="14.4" hidden="1" thickBot="1" x14ac:dyDescent="0.3">
      <c r="A283" s="1">
        <v>6</v>
      </c>
      <c r="B283" s="2" t="s">
        <v>690</v>
      </c>
      <c r="C283" s="34" t="s">
        <v>691</v>
      </c>
      <c r="D283" s="50" t="s">
        <v>692</v>
      </c>
      <c r="E283" s="145"/>
      <c r="F283" s="145"/>
      <c r="G283" s="48"/>
      <c r="H283" s="38">
        <f t="shared" si="4"/>
        <v>0</v>
      </c>
      <c r="I283" s="53"/>
      <c r="J283" s="53"/>
    </row>
    <row r="284" spans="1:10" ht="14.4" hidden="1" thickBot="1" x14ac:dyDescent="0.3">
      <c r="A284" s="1">
        <v>6</v>
      </c>
      <c r="B284" s="2" t="s">
        <v>690</v>
      </c>
      <c r="C284" s="34" t="s">
        <v>691</v>
      </c>
      <c r="D284" s="50" t="s">
        <v>692</v>
      </c>
      <c r="E284" s="145"/>
      <c r="F284" s="145"/>
      <c r="G284" s="48"/>
      <c r="H284" s="38">
        <f t="shared" si="4"/>
        <v>0</v>
      </c>
      <c r="I284" s="53"/>
      <c r="J284" s="53"/>
    </row>
    <row r="285" spans="1:10" ht="14.4" hidden="1" thickBot="1" x14ac:dyDescent="0.3">
      <c r="A285" s="1">
        <v>6</v>
      </c>
      <c r="B285" s="2" t="s">
        <v>690</v>
      </c>
      <c r="C285" s="34" t="s">
        <v>695</v>
      </c>
      <c r="D285" s="50" t="s">
        <v>696</v>
      </c>
      <c r="E285" s="153"/>
      <c r="F285" s="153"/>
      <c r="G285" s="57"/>
      <c r="H285" s="38">
        <f t="shared" si="4"/>
        <v>0</v>
      </c>
      <c r="I285" s="53"/>
      <c r="J285" s="53"/>
    </row>
    <row r="286" spans="1:10" ht="27" hidden="1" thickBot="1" x14ac:dyDescent="0.3">
      <c r="A286" s="1">
        <v>6</v>
      </c>
      <c r="B286" s="2" t="s">
        <v>697</v>
      </c>
      <c r="C286" s="34" t="s">
        <v>698</v>
      </c>
      <c r="D286" s="71" t="s">
        <v>699</v>
      </c>
      <c r="E286" s="153"/>
      <c r="F286" s="153"/>
      <c r="G286" s="48"/>
      <c r="H286" s="38">
        <f t="shared" si="4"/>
        <v>0</v>
      </c>
      <c r="I286" s="53"/>
      <c r="J286" s="53"/>
    </row>
    <row r="287" spans="1:10" ht="14.4" hidden="1" thickBot="1" x14ac:dyDescent="0.3">
      <c r="A287" s="1">
        <v>6</v>
      </c>
      <c r="B287" s="2" t="s">
        <v>697</v>
      </c>
      <c r="C287" s="34" t="s">
        <v>700</v>
      </c>
      <c r="D287" s="46" t="s">
        <v>701</v>
      </c>
      <c r="E287" s="153"/>
      <c r="F287" s="153"/>
      <c r="G287" s="57"/>
      <c r="H287" s="38">
        <f t="shared" si="4"/>
        <v>0</v>
      </c>
      <c r="I287" s="53"/>
      <c r="J287" s="53"/>
    </row>
    <row r="288" spans="1:10" ht="14.4" hidden="1" thickBot="1" x14ac:dyDescent="0.3">
      <c r="A288" s="1">
        <v>6</v>
      </c>
      <c r="B288" s="2" t="s">
        <v>697</v>
      </c>
      <c r="C288" s="34" t="s">
        <v>703</v>
      </c>
      <c r="D288" s="46" t="s">
        <v>701</v>
      </c>
      <c r="E288" s="153"/>
      <c r="F288" s="153"/>
      <c r="G288" s="57"/>
      <c r="H288" s="38">
        <f t="shared" si="4"/>
        <v>0</v>
      </c>
      <c r="I288" s="49"/>
      <c r="J288" s="49"/>
    </row>
    <row r="289" spans="1:10" ht="14.4" hidden="1" thickBot="1" x14ac:dyDescent="0.3">
      <c r="A289" s="1">
        <v>6</v>
      </c>
      <c r="B289" s="2" t="s">
        <v>697</v>
      </c>
      <c r="C289" s="34" t="s">
        <v>704</v>
      </c>
      <c r="D289" s="46" t="s">
        <v>701</v>
      </c>
      <c r="E289" s="153"/>
      <c r="F289" s="153"/>
      <c r="G289" s="57"/>
      <c r="H289" s="38">
        <f t="shared" si="4"/>
        <v>0</v>
      </c>
      <c r="I289" s="49"/>
      <c r="J289" s="49"/>
    </row>
    <row r="290" spans="1:10" ht="14.4" hidden="1" thickBot="1" x14ac:dyDescent="0.3">
      <c r="A290" s="1">
        <v>6</v>
      </c>
      <c r="B290" s="2" t="s">
        <v>697</v>
      </c>
      <c r="C290" s="34" t="s">
        <v>706</v>
      </c>
      <c r="D290" s="46" t="s">
        <v>701</v>
      </c>
      <c r="E290" s="153"/>
      <c r="F290" s="153"/>
      <c r="G290" s="57"/>
      <c r="H290" s="38">
        <f t="shared" si="4"/>
        <v>0</v>
      </c>
      <c r="I290" s="49"/>
      <c r="J290" s="49"/>
    </row>
    <row r="291" spans="1:10" ht="14.4" hidden="1" thickBot="1" x14ac:dyDescent="0.3">
      <c r="A291" s="1">
        <v>6</v>
      </c>
      <c r="B291" s="2" t="s">
        <v>697</v>
      </c>
      <c r="C291" s="34" t="s">
        <v>707</v>
      </c>
      <c r="D291" s="46" t="s">
        <v>701</v>
      </c>
      <c r="E291" s="153"/>
      <c r="F291" s="153"/>
      <c r="G291" s="57"/>
      <c r="H291" s="38">
        <f t="shared" si="4"/>
        <v>0</v>
      </c>
      <c r="I291" s="49"/>
      <c r="J291" s="49"/>
    </row>
    <row r="292" spans="1:10" ht="14.4" hidden="1" thickBot="1" x14ac:dyDescent="0.3">
      <c r="A292" s="1">
        <v>7</v>
      </c>
      <c r="B292" s="2" t="s">
        <v>708</v>
      </c>
      <c r="C292" s="74" t="s">
        <v>709</v>
      </c>
      <c r="D292" s="46" t="s">
        <v>710</v>
      </c>
      <c r="E292" s="153"/>
      <c r="F292" s="153"/>
      <c r="G292" s="57"/>
      <c r="H292" s="38">
        <f t="shared" si="4"/>
        <v>0</v>
      </c>
      <c r="I292" s="49"/>
      <c r="J292" s="49"/>
    </row>
    <row r="293" spans="1:10" ht="14.4" hidden="1" thickBot="1" x14ac:dyDescent="0.3">
      <c r="A293" s="1">
        <v>7</v>
      </c>
      <c r="B293" s="2" t="s">
        <v>708</v>
      </c>
      <c r="C293" s="74" t="s">
        <v>711</v>
      </c>
      <c r="D293" s="46" t="s">
        <v>712</v>
      </c>
      <c r="E293" s="142"/>
      <c r="F293" s="142"/>
      <c r="G293" s="48"/>
      <c r="H293" s="38">
        <f t="shared" si="4"/>
        <v>0</v>
      </c>
      <c r="I293" s="49"/>
      <c r="J293" s="49"/>
    </row>
    <row r="294" spans="1:10" ht="14.4" hidden="1" thickBot="1" x14ac:dyDescent="0.3">
      <c r="A294" s="1">
        <v>7</v>
      </c>
      <c r="B294" s="2" t="s">
        <v>708</v>
      </c>
      <c r="C294" s="74" t="s">
        <v>713</v>
      </c>
      <c r="D294" s="46" t="s">
        <v>714</v>
      </c>
      <c r="E294" s="142"/>
      <c r="F294" s="142"/>
      <c r="G294" s="48"/>
      <c r="H294" s="38">
        <f t="shared" si="4"/>
        <v>0</v>
      </c>
      <c r="I294" s="49"/>
      <c r="J294" s="49"/>
    </row>
    <row r="295" spans="1:10" ht="14.4" hidden="1" thickBot="1" x14ac:dyDescent="0.3">
      <c r="A295" s="1">
        <v>7</v>
      </c>
      <c r="B295" s="2" t="s">
        <v>715</v>
      </c>
      <c r="C295" s="74" t="s">
        <v>716</v>
      </c>
      <c r="D295" s="46" t="s">
        <v>717</v>
      </c>
      <c r="E295" s="139"/>
      <c r="F295" s="139"/>
      <c r="G295" s="48"/>
      <c r="H295" s="38">
        <f t="shared" si="4"/>
        <v>0</v>
      </c>
      <c r="I295" s="49"/>
      <c r="J295" s="49"/>
    </row>
    <row r="296" spans="1:10" ht="14.4" hidden="1" thickBot="1" x14ac:dyDescent="0.3">
      <c r="A296" s="1">
        <v>7</v>
      </c>
      <c r="B296" s="2" t="s">
        <v>718</v>
      </c>
      <c r="C296" s="74" t="s">
        <v>719</v>
      </c>
      <c r="D296" s="46" t="s">
        <v>720</v>
      </c>
      <c r="E296" s="139"/>
      <c r="F296" s="139"/>
      <c r="G296" s="48"/>
      <c r="H296" s="38">
        <f t="shared" si="4"/>
        <v>0</v>
      </c>
      <c r="I296" s="49"/>
      <c r="J296" s="49"/>
    </row>
    <row r="297" spans="1:10" ht="14.4" hidden="1" thickBot="1" x14ac:dyDescent="0.3">
      <c r="A297" s="1">
        <v>7</v>
      </c>
      <c r="B297" s="2" t="s">
        <v>718</v>
      </c>
      <c r="C297" s="74" t="s">
        <v>721</v>
      </c>
      <c r="D297" s="46" t="s">
        <v>722</v>
      </c>
      <c r="E297" s="139"/>
      <c r="F297" s="139"/>
      <c r="G297" s="48"/>
      <c r="H297" s="38">
        <f t="shared" si="4"/>
        <v>0</v>
      </c>
      <c r="I297" s="49"/>
      <c r="J297" s="49"/>
    </row>
    <row r="298" spans="1:10" ht="14.4" hidden="1" thickBot="1" x14ac:dyDescent="0.3">
      <c r="A298" s="1">
        <v>8</v>
      </c>
      <c r="B298" s="2" t="s">
        <v>723</v>
      </c>
      <c r="C298" s="74" t="s">
        <v>724</v>
      </c>
      <c r="D298" s="46" t="s">
        <v>725</v>
      </c>
      <c r="E298" s="139"/>
      <c r="F298" s="139"/>
      <c r="G298" s="48"/>
      <c r="H298" s="38">
        <f t="shared" si="4"/>
        <v>0</v>
      </c>
      <c r="I298" s="49"/>
      <c r="J298" s="49"/>
    </row>
    <row r="299" spans="1:10" ht="14.4" hidden="1" thickBot="1" x14ac:dyDescent="0.3">
      <c r="A299" s="1">
        <v>8</v>
      </c>
      <c r="B299" s="2" t="s">
        <v>723</v>
      </c>
      <c r="C299" s="74" t="s">
        <v>726</v>
      </c>
      <c r="D299" s="46" t="s">
        <v>727</v>
      </c>
      <c r="E299" s="139"/>
      <c r="F299" s="139"/>
      <c r="G299" s="48"/>
      <c r="H299" s="38">
        <f t="shared" si="4"/>
        <v>0</v>
      </c>
      <c r="I299" s="49"/>
      <c r="J299" s="49"/>
    </row>
    <row r="300" spans="1:10" ht="14.4" hidden="1" thickBot="1" x14ac:dyDescent="0.3">
      <c r="A300" s="1">
        <v>8</v>
      </c>
      <c r="B300" s="2" t="s">
        <v>723</v>
      </c>
      <c r="C300" s="74" t="s">
        <v>728</v>
      </c>
      <c r="D300" s="46" t="s">
        <v>729</v>
      </c>
      <c r="E300" s="139"/>
      <c r="F300" s="139"/>
      <c r="G300" s="48"/>
      <c r="H300" s="38">
        <f t="shared" si="4"/>
        <v>0</v>
      </c>
      <c r="I300" s="49"/>
      <c r="J300" s="49"/>
    </row>
    <row r="301" spans="1:10" ht="14.4" hidden="1" thickBot="1" x14ac:dyDescent="0.3">
      <c r="A301" s="1">
        <v>8</v>
      </c>
      <c r="B301" s="2" t="s">
        <v>723</v>
      </c>
      <c r="C301" s="74" t="s">
        <v>730</v>
      </c>
      <c r="D301" s="46" t="s">
        <v>731</v>
      </c>
      <c r="E301" s="139"/>
      <c r="F301" s="139"/>
      <c r="G301" s="48"/>
      <c r="H301" s="38">
        <f t="shared" si="4"/>
        <v>0</v>
      </c>
      <c r="I301" s="49"/>
      <c r="J301" s="49"/>
    </row>
    <row r="302" spans="1:10" ht="14.4" hidden="1" thickBot="1" x14ac:dyDescent="0.3">
      <c r="A302" s="1">
        <v>8</v>
      </c>
      <c r="B302" s="2" t="s">
        <v>732</v>
      </c>
      <c r="C302" s="74" t="s">
        <v>733</v>
      </c>
      <c r="D302" s="46" t="s">
        <v>734</v>
      </c>
      <c r="E302" s="139"/>
      <c r="F302" s="139"/>
      <c r="G302" s="48"/>
      <c r="H302" s="38">
        <f t="shared" si="4"/>
        <v>0</v>
      </c>
      <c r="I302" s="49"/>
      <c r="J302" s="49"/>
    </row>
    <row r="303" spans="1:10" ht="14.4" hidden="1" thickBot="1" x14ac:dyDescent="0.3">
      <c r="A303" s="1">
        <v>8</v>
      </c>
      <c r="B303" s="2" t="s">
        <v>732</v>
      </c>
      <c r="C303" s="74" t="s">
        <v>735</v>
      </c>
      <c r="D303" s="46" t="s">
        <v>736</v>
      </c>
      <c r="E303" s="139"/>
      <c r="F303" s="139"/>
      <c r="G303" s="48"/>
      <c r="H303" s="38">
        <f t="shared" si="4"/>
        <v>0</v>
      </c>
      <c r="I303" s="49"/>
      <c r="J303" s="49"/>
    </row>
    <row r="304" spans="1:10" ht="14.4" hidden="1" thickBot="1" x14ac:dyDescent="0.3">
      <c r="A304" s="1">
        <v>8</v>
      </c>
      <c r="B304" s="2" t="s">
        <v>732</v>
      </c>
      <c r="C304" s="74" t="s">
        <v>737</v>
      </c>
      <c r="D304" s="46" t="s">
        <v>738</v>
      </c>
      <c r="E304" s="139"/>
      <c r="F304" s="139"/>
      <c r="G304" s="48"/>
      <c r="H304" s="38">
        <f t="shared" si="4"/>
        <v>0</v>
      </c>
      <c r="I304" s="49"/>
      <c r="J304" s="49"/>
    </row>
    <row r="305" spans="1:10" ht="14.4" hidden="1" thickBot="1" x14ac:dyDescent="0.3">
      <c r="A305" s="1">
        <v>8</v>
      </c>
      <c r="B305" s="2" t="s">
        <v>732</v>
      </c>
      <c r="C305" s="74" t="s">
        <v>739</v>
      </c>
      <c r="D305" s="46" t="s">
        <v>740</v>
      </c>
      <c r="E305" s="139"/>
      <c r="F305" s="139"/>
      <c r="G305" s="48"/>
      <c r="H305" s="38">
        <f t="shared" si="4"/>
        <v>0</v>
      </c>
      <c r="I305" s="49"/>
      <c r="J305" s="49"/>
    </row>
    <row r="306" spans="1:10" ht="14.4" hidden="1" thickBot="1" x14ac:dyDescent="0.3">
      <c r="A306" s="1">
        <v>8</v>
      </c>
      <c r="B306" s="2" t="s">
        <v>732</v>
      </c>
      <c r="C306" s="74" t="s">
        <v>741</v>
      </c>
      <c r="D306" s="46" t="s">
        <v>742</v>
      </c>
      <c r="E306" s="139"/>
      <c r="F306" s="139"/>
      <c r="G306" s="48"/>
      <c r="H306" s="38">
        <f t="shared" si="4"/>
        <v>0</v>
      </c>
      <c r="I306" s="49"/>
      <c r="J306" s="49"/>
    </row>
    <row r="307" spans="1:10" ht="14.4" hidden="1" thickBot="1" x14ac:dyDescent="0.3">
      <c r="A307" s="1">
        <v>8</v>
      </c>
      <c r="B307" s="2" t="s">
        <v>732</v>
      </c>
      <c r="C307" s="74" t="s">
        <v>743</v>
      </c>
      <c r="D307" s="46" t="s">
        <v>744</v>
      </c>
      <c r="E307" s="139"/>
      <c r="F307" s="139"/>
      <c r="G307" s="48"/>
      <c r="H307" s="38">
        <f t="shared" si="4"/>
        <v>0</v>
      </c>
      <c r="I307" s="49"/>
      <c r="J307" s="49"/>
    </row>
    <row r="308" spans="1:10" ht="14.4" hidden="1" thickBot="1" x14ac:dyDescent="0.3">
      <c r="A308" s="1">
        <v>8</v>
      </c>
      <c r="B308" s="2" t="s">
        <v>732</v>
      </c>
      <c r="C308" s="74" t="s">
        <v>745</v>
      </c>
      <c r="D308" s="46" t="s">
        <v>746</v>
      </c>
      <c r="E308" s="139"/>
      <c r="F308" s="139"/>
      <c r="G308" s="48"/>
      <c r="H308" s="38">
        <f t="shared" si="4"/>
        <v>0</v>
      </c>
      <c r="I308" s="49"/>
      <c r="J308" s="49"/>
    </row>
    <row r="309" spans="1:10" ht="14.4" hidden="1" thickBot="1" x14ac:dyDescent="0.3">
      <c r="A309" s="1">
        <v>8</v>
      </c>
      <c r="B309" s="2" t="s">
        <v>732</v>
      </c>
      <c r="C309" s="74" t="s">
        <v>747</v>
      </c>
      <c r="D309" s="46" t="s">
        <v>748</v>
      </c>
      <c r="E309" s="139"/>
      <c r="F309" s="139"/>
      <c r="G309" s="48"/>
      <c r="H309" s="38">
        <f t="shared" si="4"/>
        <v>0</v>
      </c>
      <c r="I309" s="49"/>
      <c r="J309" s="49"/>
    </row>
    <row r="310" spans="1:10" ht="14.4" hidden="1" thickBot="1" x14ac:dyDescent="0.3">
      <c r="A310" s="1">
        <v>9</v>
      </c>
      <c r="B310" s="2" t="s">
        <v>749</v>
      </c>
      <c r="C310" s="74" t="s">
        <v>750</v>
      </c>
      <c r="D310" s="46" t="s">
        <v>751</v>
      </c>
      <c r="E310" s="139"/>
      <c r="F310" s="139"/>
      <c r="G310" s="48"/>
      <c r="H310" s="38">
        <f t="shared" si="4"/>
        <v>0</v>
      </c>
      <c r="I310" s="49"/>
      <c r="J310" s="49"/>
    </row>
    <row r="311" spans="1:10" ht="14.4" hidden="1" thickBot="1" x14ac:dyDescent="0.3">
      <c r="A311" s="1">
        <v>9</v>
      </c>
      <c r="B311" s="2" t="s">
        <v>752</v>
      </c>
      <c r="C311" s="74" t="s">
        <v>753</v>
      </c>
      <c r="D311" s="46" t="s">
        <v>754</v>
      </c>
      <c r="E311" s="139"/>
      <c r="F311" s="139"/>
      <c r="G311" s="48"/>
      <c r="H311" s="38">
        <f t="shared" si="4"/>
        <v>0</v>
      </c>
      <c r="I311" s="49"/>
      <c r="J311" s="49"/>
    </row>
    <row r="312" spans="1:10" ht="13.95" hidden="1" customHeight="1" thickBot="1" x14ac:dyDescent="0.3">
      <c r="A312" s="1">
        <v>9</v>
      </c>
      <c r="B312" s="2" t="s">
        <v>752</v>
      </c>
      <c r="C312" s="75" t="s">
        <v>755</v>
      </c>
      <c r="D312" s="76" t="s">
        <v>756</v>
      </c>
      <c r="E312" s="161"/>
      <c r="F312" s="161"/>
      <c r="G312" s="78"/>
      <c r="H312" s="79">
        <f t="shared" si="4"/>
        <v>0</v>
      </c>
      <c r="I312" s="80"/>
      <c r="J312" s="80"/>
    </row>
    <row r="313" spans="1:10" s="89" customFormat="1" ht="18" customHeight="1" thickBot="1" x14ac:dyDescent="0.3">
      <c r="A313" s="81"/>
      <c r="B313" s="81"/>
      <c r="C313" s="805" t="s">
        <v>15</v>
      </c>
      <c r="D313" s="806"/>
      <c r="E313" s="82">
        <f t="shared" ref="E313" si="5">+SUM(E6:E312)</f>
        <v>0</v>
      </c>
      <c r="F313" s="82">
        <f t="shared" ref="F313:G313" si="6">+SUM(F6:F312)</f>
        <v>0</v>
      </c>
      <c r="G313" s="84">
        <f t="shared" si="6"/>
        <v>361883261</v>
      </c>
      <c r="H313" s="85">
        <f>+SUM(H6:H312)</f>
        <v>361883261</v>
      </c>
      <c r="I313" s="86"/>
      <c r="J313" s="86"/>
    </row>
    <row r="314" spans="1:10" x14ac:dyDescent="0.25">
      <c r="D314" s="8"/>
      <c r="E314" s="166"/>
      <c r="F314" s="166"/>
      <c r="G314" s="91"/>
      <c r="H314" s="92"/>
      <c r="I314" s="93"/>
      <c r="J314" s="93"/>
    </row>
    <row r="315" spans="1:10" ht="13.8" thickBot="1" x14ac:dyDescent="0.3">
      <c r="D315" s="95"/>
      <c r="E315" s="166"/>
      <c r="F315" s="166"/>
      <c r="G315" s="91"/>
      <c r="H315" s="92"/>
      <c r="I315" s="93"/>
      <c r="J315" s="93"/>
    </row>
    <row r="316" spans="1:10" ht="28.2" thickBot="1" x14ac:dyDescent="0.3">
      <c r="D316" s="96" t="s">
        <v>757</v>
      </c>
      <c r="E316" s="167" t="s">
        <v>758</v>
      </c>
      <c r="F316" s="168" t="s">
        <v>759</v>
      </c>
      <c r="G316" s="97" t="s">
        <v>760</v>
      </c>
      <c r="H316" s="97" t="str">
        <f>+F5</f>
        <v>LEY DE SALVAMENTO</v>
      </c>
      <c r="I316" s="21" t="s">
        <v>14</v>
      </c>
      <c r="J316" s="98" t="s">
        <v>15</v>
      </c>
    </row>
    <row r="317" spans="1:10" ht="13.8" x14ac:dyDescent="0.25">
      <c r="D317" s="99" t="s">
        <v>761</v>
      </c>
      <c r="E317" s="169" t="s">
        <v>762</v>
      </c>
      <c r="F317" s="170" t="s">
        <v>763</v>
      </c>
      <c r="G317" s="101">
        <f>SUM(E6:E19)</f>
        <v>0</v>
      </c>
      <c r="H317" s="101">
        <f>SUM(F6:F19)</f>
        <v>0</v>
      </c>
      <c r="I317" s="171">
        <f>SUM(G6:G19)</f>
        <v>214012540</v>
      </c>
      <c r="J317" s="29">
        <f>+SUM(G317:I317)</f>
        <v>214012540</v>
      </c>
    </row>
    <row r="318" spans="1:10" ht="13.8" x14ac:dyDescent="0.25">
      <c r="D318" s="105" t="s">
        <v>764</v>
      </c>
      <c r="E318" s="172" t="s">
        <v>762</v>
      </c>
      <c r="F318" s="173" t="s">
        <v>763</v>
      </c>
      <c r="G318" s="107">
        <f>SUM(E20:E71)</f>
        <v>0</v>
      </c>
      <c r="H318" s="107">
        <f t="shared" ref="H318:I318" si="7">SUM(F20:F71)</f>
        <v>0</v>
      </c>
      <c r="I318" s="174">
        <f t="shared" si="7"/>
        <v>106906490</v>
      </c>
      <c r="J318" s="38">
        <f>+SUM(G318:I318)</f>
        <v>106906490</v>
      </c>
    </row>
    <row r="319" spans="1:10" ht="13.8" x14ac:dyDescent="0.25">
      <c r="D319" s="105" t="s">
        <v>765</v>
      </c>
      <c r="E319" s="172" t="s">
        <v>762</v>
      </c>
      <c r="F319" s="173" t="s">
        <v>763</v>
      </c>
      <c r="G319" s="107">
        <f>SUM(E72:E101)</f>
        <v>0</v>
      </c>
      <c r="H319" s="107">
        <f t="shared" ref="H319:I319" si="8">SUM(F72:F101)</f>
        <v>0</v>
      </c>
      <c r="I319" s="174">
        <f t="shared" si="8"/>
        <v>2471934</v>
      </c>
      <c r="J319" s="38">
        <f>+SUM(G319:I319)</f>
        <v>2471934</v>
      </c>
    </row>
    <row r="320" spans="1:10" ht="13.8" x14ac:dyDescent="0.25">
      <c r="D320" s="105" t="s">
        <v>766</v>
      </c>
      <c r="E320" s="172" t="s">
        <v>762</v>
      </c>
      <c r="F320" s="173" t="s">
        <v>763</v>
      </c>
      <c r="G320" s="107">
        <f>SUM(E102:E120)</f>
        <v>0</v>
      </c>
      <c r="H320" s="107">
        <f t="shared" ref="H320:I320" si="9">SUM(F102:F120)</f>
        <v>0</v>
      </c>
      <c r="I320" s="174">
        <f t="shared" si="9"/>
        <v>0</v>
      </c>
      <c r="J320" s="38">
        <f>+SUM(G320:I320)</f>
        <v>0</v>
      </c>
    </row>
    <row r="321" spans="1:10" ht="13.8" x14ac:dyDescent="0.25">
      <c r="D321" s="105" t="s">
        <v>767</v>
      </c>
      <c r="E321" s="172" t="s">
        <v>762</v>
      </c>
      <c r="F321" s="173" t="s">
        <v>763</v>
      </c>
      <c r="G321" s="107">
        <f>SUM(E121:E138)</f>
        <v>0</v>
      </c>
      <c r="H321" s="107">
        <f t="shared" ref="H321:I321" si="10">SUM(F121:F138)</f>
        <v>0</v>
      </c>
      <c r="I321" s="174">
        <f t="shared" si="10"/>
        <v>0</v>
      </c>
      <c r="J321" s="38">
        <f>+SUM(G321:I321)</f>
        <v>0</v>
      </c>
    </row>
    <row r="322" spans="1:10" ht="13.8" x14ac:dyDescent="0.25">
      <c r="D322" s="105" t="s">
        <v>768</v>
      </c>
      <c r="E322" s="172" t="s">
        <v>769</v>
      </c>
      <c r="F322" s="173" t="s">
        <v>770</v>
      </c>
      <c r="G322" s="107">
        <f>SUM(E139:E161)</f>
        <v>0</v>
      </c>
      <c r="H322" s="107">
        <f t="shared" ref="H322:I322" si="11">SUM(F139:F161)</f>
        <v>0</v>
      </c>
      <c r="I322" s="174">
        <f t="shared" si="11"/>
        <v>35000000</v>
      </c>
      <c r="J322" s="38">
        <f>+SUM(G322:I322)</f>
        <v>35000000</v>
      </c>
    </row>
    <row r="323" spans="1:10" ht="13.8" x14ac:dyDescent="0.25">
      <c r="D323" s="105" t="s">
        <v>771</v>
      </c>
      <c r="E323" s="172" t="s">
        <v>762</v>
      </c>
      <c r="F323" s="173" t="s">
        <v>763</v>
      </c>
      <c r="G323" s="107">
        <f>SUM(E162:E291)</f>
        <v>0</v>
      </c>
      <c r="H323" s="107">
        <f t="shared" ref="H323:I323" si="12">SUM(F162:F291)</f>
        <v>0</v>
      </c>
      <c r="I323" s="174">
        <f t="shared" si="12"/>
        <v>3492297</v>
      </c>
      <c r="J323" s="38">
        <f>+SUM(G323:I323)</f>
        <v>3492297</v>
      </c>
    </row>
    <row r="324" spans="1:10" ht="14.4" thickBot="1" x14ac:dyDescent="0.3">
      <c r="D324" s="109" t="s">
        <v>772</v>
      </c>
      <c r="E324" s="175" t="s">
        <v>769</v>
      </c>
      <c r="F324" s="176" t="s">
        <v>770</v>
      </c>
      <c r="G324" s="111">
        <f>SUM(E292:E297)</f>
        <v>0</v>
      </c>
      <c r="H324" s="111">
        <f t="shared" ref="H324:I324" si="13">SUM(F292:F297)</f>
        <v>0</v>
      </c>
      <c r="I324" s="177">
        <f t="shared" si="13"/>
        <v>0</v>
      </c>
      <c r="J324" s="79">
        <f>+SUM(G324:I324)</f>
        <v>0</v>
      </c>
    </row>
    <row r="325" spans="1:10" s="89" customFormat="1" ht="19.95" customHeight="1" thickBot="1" x14ac:dyDescent="0.3">
      <c r="A325" s="81"/>
      <c r="B325" s="81"/>
      <c r="C325" s="113"/>
      <c r="D325" s="807" t="s">
        <v>773</v>
      </c>
      <c r="E325" s="808"/>
      <c r="F325" s="808"/>
      <c r="G325" s="83">
        <f>SUM(G317:G324)</f>
        <v>0</v>
      </c>
      <c r="H325" s="83">
        <f t="shared" ref="H325:I325" si="14">SUM(H317:H324)</f>
        <v>0</v>
      </c>
      <c r="I325" s="84">
        <f t="shared" si="14"/>
        <v>361883261</v>
      </c>
      <c r="J325" s="85">
        <f>+SUM(G325:I325)</f>
        <v>361883261</v>
      </c>
    </row>
    <row r="326" spans="1:10" x14ac:dyDescent="0.25">
      <c r="D326" s="8"/>
      <c r="H326" s="92"/>
      <c r="I326" s="93"/>
      <c r="J326" s="93"/>
    </row>
    <row r="327" spans="1:10" x14ac:dyDescent="0.25">
      <c r="D327" s="8"/>
      <c r="E327" s="8"/>
      <c r="F327" s="8"/>
      <c r="G327" s="91"/>
      <c r="H327" s="92"/>
      <c r="I327" s="93"/>
      <c r="J327" s="93"/>
    </row>
    <row r="328" spans="1:10" s="119" customFormat="1" x14ac:dyDescent="0.25">
      <c r="A328" s="117"/>
      <c r="B328" s="117"/>
      <c r="C328" s="118"/>
      <c r="F328" s="119" t="s">
        <v>774</v>
      </c>
      <c r="G328" s="120">
        <f>+E313-G325</f>
        <v>0</v>
      </c>
      <c r="H328" s="120">
        <f t="shared" ref="H328:I328" si="15">+F313-H325</f>
        <v>0</v>
      </c>
      <c r="I328" s="121">
        <f t="shared" si="15"/>
        <v>0</v>
      </c>
      <c r="J328" s="121"/>
    </row>
    <row r="329" spans="1:10" x14ac:dyDescent="0.25">
      <c r="D329" s="8"/>
      <c r="E329" s="8"/>
      <c r="F329" s="8"/>
      <c r="G329" s="91"/>
      <c r="H329" s="92"/>
      <c r="I329" s="93"/>
      <c r="J329" s="93"/>
    </row>
    <row r="330" spans="1:10" x14ac:dyDescent="0.25">
      <c r="D330" s="8"/>
      <c r="E330" s="8"/>
      <c r="F330" s="8"/>
      <c r="G330" s="91"/>
      <c r="H330" s="92"/>
      <c r="I330" s="93"/>
      <c r="J330" s="93"/>
    </row>
    <row r="331" spans="1:10" x14ac:dyDescent="0.25">
      <c r="D331" s="8"/>
      <c r="E331" s="8"/>
      <c r="F331" s="8"/>
      <c r="G331" s="91"/>
      <c r="H331" s="92"/>
      <c r="I331" s="93"/>
      <c r="J331" s="93"/>
    </row>
    <row r="332" spans="1:10" x14ac:dyDescent="0.25">
      <c r="D332" s="8"/>
      <c r="E332" s="8"/>
      <c r="F332" s="8"/>
      <c r="G332" s="91"/>
      <c r="H332" s="92"/>
      <c r="I332" s="93"/>
      <c r="J332" s="93"/>
    </row>
    <row r="333" spans="1:10" x14ac:dyDescent="0.25">
      <c r="D333" s="8"/>
      <c r="E333" s="8"/>
      <c r="F333" s="8"/>
      <c r="G333" s="91"/>
      <c r="H333" s="92"/>
      <c r="I333" s="93"/>
      <c r="J333" s="93"/>
    </row>
    <row r="334" spans="1:10" x14ac:dyDescent="0.25">
      <c r="D334" s="8"/>
      <c r="E334" s="8"/>
      <c r="F334" s="8"/>
      <c r="G334" s="91"/>
      <c r="H334" s="92"/>
      <c r="I334" s="93"/>
      <c r="J334" s="93"/>
    </row>
    <row r="335" spans="1:10" x14ac:dyDescent="0.25">
      <c r="D335" s="8"/>
      <c r="E335" s="8"/>
      <c r="F335" s="8"/>
      <c r="G335" s="91"/>
      <c r="H335" s="92"/>
      <c r="I335" s="93"/>
      <c r="J335" s="93"/>
    </row>
    <row r="336" spans="1:10" x14ac:dyDescent="0.25">
      <c r="D336" s="8"/>
      <c r="E336" s="8"/>
      <c r="F336" s="8"/>
      <c r="G336" s="91"/>
      <c r="H336" s="92"/>
      <c r="I336" s="93"/>
      <c r="J336" s="93"/>
    </row>
    <row r="337" spans="4:10" x14ac:dyDescent="0.25">
      <c r="D337" s="8"/>
      <c r="E337" s="8"/>
      <c r="F337" s="8"/>
      <c r="G337" s="91"/>
      <c r="H337" s="92"/>
      <c r="I337" s="93"/>
      <c r="J337" s="93"/>
    </row>
    <row r="338" spans="4:10" x14ac:dyDescent="0.25">
      <c r="D338" s="8"/>
      <c r="E338" s="8"/>
      <c r="F338" s="8"/>
      <c r="G338" s="91"/>
      <c r="H338" s="92"/>
      <c r="I338" s="93"/>
      <c r="J338" s="93"/>
    </row>
    <row r="339" spans="4:10" x14ac:dyDescent="0.25">
      <c r="D339" s="8"/>
      <c r="E339" s="8"/>
      <c r="F339" s="8"/>
      <c r="G339" s="91"/>
      <c r="H339" s="92"/>
      <c r="I339" s="93"/>
      <c r="J339" s="93"/>
    </row>
    <row r="340" spans="4:10" x14ac:dyDescent="0.25">
      <c r="D340" s="8"/>
      <c r="E340" s="8"/>
      <c r="F340" s="8"/>
      <c r="G340" s="91"/>
      <c r="H340" s="92"/>
      <c r="I340" s="93"/>
      <c r="J340" s="93"/>
    </row>
    <row r="341" spans="4:10" x14ac:dyDescent="0.25">
      <c r="D341" s="8"/>
      <c r="E341" s="8"/>
      <c r="F341" s="8"/>
      <c r="G341" s="91"/>
      <c r="H341" s="92"/>
      <c r="I341" s="93"/>
      <c r="J341" s="93"/>
    </row>
    <row r="342" spans="4:10" x14ac:dyDescent="0.25">
      <c r="D342" s="8"/>
      <c r="E342" s="8"/>
      <c r="F342" s="8"/>
      <c r="G342" s="91"/>
      <c r="H342" s="92"/>
      <c r="I342" s="93"/>
      <c r="J342" s="93"/>
    </row>
    <row r="343" spans="4:10" x14ac:dyDescent="0.25">
      <c r="D343" s="8"/>
      <c r="E343" s="8"/>
      <c r="F343" s="8"/>
      <c r="G343" s="91"/>
      <c r="H343" s="92"/>
      <c r="I343" s="93"/>
      <c r="J343" s="93"/>
    </row>
    <row r="344" spans="4:10" x14ac:dyDescent="0.25">
      <c r="D344" s="8"/>
      <c r="E344" s="8"/>
      <c r="F344" s="8"/>
      <c r="G344" s="91"/>
      <c r="H344" s="92"/>
      <c r="I344" s="93"/>
      <c r="J344" s="93"/>
    </row>
    <row r="345" spans="4:10" x14ac:dyDescent="0.25">
      <c r="D345" s="8"/>
      <c r="E345" s="8"/>
      <c r="F345" s="8"/>
      <c r="G345" s="91"/>
      <c r="H345" s="92"/>
      <c r="I345" s="93"/>
      <c r="J345" s="93"/>
    </row>
    <row r="346" spans="4:10" x14ac:dyDescent="0.25">
      <c r="D346" s="8"/>
      <c r="E346" s="8"/>
      <c r="F346" s="8"/>
      <c r="G346" s="91"/>
      <c r="H346" s="92"/>
      <c r="I346" s="93"/>
      <c r="J346" s="93"/>
    </row>
    <row r="347" spans="4:10" x14ac:dyDescent="0.25">
      <c r="D347" s="8"/>
      <c r="E347" s="8"/>
      <c r="F347" s="8"/>
      <c r="G347" s="91"/>
      <c r="H347" s="92"/>
      <c r="I347" s="93"/>
      <c r="J347" s="93"/>
    </row>
    <row r="348" spans="4:10" x14ac:dyDescent="0.25">
      <c r="D348" s="8"/>
      <c r="E348" s="8"/>
      <c r="F348" s="8"/>
      <c r="G348" s="91"/>
      <c r="H348" s="92"/>
      <c r="I348" s="93"/>
      <c r="J348" s="93"/>
    </row>
    <row r="349" spans="4:10" x14ac:dyDescent="0.25">
      <c r="D349" s="8"/>
      <c r="E349" s="8"/>
      <c r="F349" s="8"/>
      <c r="G349" s="91"/>
      <c r="H349" s="92"/>
      <c r="I349" s="93"/>
      <c r="J349" s="93"/>
    </row>
    <row r="350" spans="4:10" x14ac:dyDescent="0.25">
      <c r="D350" s="8"/>
      <c r="E350" s="8"/>
      <c r="F350" s="8"/>
      <c r="G350" s="91"/>
      <c r="H350" s="92"/>
      <c r="I350" s="93"/>
      <c r="J350" s="93"/>
    </row>
    <row r="351" spans="4:10" x14ac:dyDescent="0.25">
      <c r="D351" s="8"/>
      <c r="E351" s="8"/>
      <c r="F351" s="8"/>
      <c r="G351" s="91"/>
      <c r="H351" s="92"/>
      <c r="I351" s="93"/>
      <c r="J351" s="93"/>
    </row>
    <row r="352" spans="4:10" x14ac:dyDescent="0.25">
      <c r="D352" s="8"/>
      <c r="E352" s="8"/>
      <c r="F352" s="8"/>
      <c r="G352" s="91"/>
      <c r="H352" s="92"/>
      <c r="I352" s="93"/>
      <c r="J352" s="93"/>
    </row>
    <row r="353" spans="4:10" x14ac:dyDescent="0.25">
      <c r="D353" s="8"/>
      <c r="E353" s="8"/>
      <c r="F353" s="8"/>
      <c r="G353" s="91"/>
      <c r="H353" s="92"/>
      <c r="I353" s="93"/>
      <c r="J353" s="93"/>
    </row>
    <row r="354" spans="4:10" x14ac:dyDescent="0.25">
      <c r="D354" s="8"/>
      <c r="E354" s="8"/>
      <c r="F354" s="8"/>
      <c r="G354" s="91"/>
      <c r="H354" s="92"/>
      <c r="I354" s="93"/>
      <c r="J354" s="93"/>
    </row>
    <row r="355" spans="4:10" x14ac:dyDescent="0.25">
      <c r="D355" s="8"/>
      <c r="E355" s="8"/>
      <c r="F355" s="8"/>
      <c r="G355" s="91"/>
      <c r="H355" s="92"/>
      <c r="I355" s="93"/>
      <c r="J355" s="93"/>
    </row>
    <row r="356" spans="4:10" x14ac:dyDescent="0.25">
      <c r="D356" s="8"/>
      <c r="E356" s="8"/>
      <c r="F356" s="8"/>
      <c r="G356" s="91"/>
      <c r="H356" s="92"/>
      <c r="I356" s="93"/>
      <c r="J356" s="93"/>
    </row>
    <row r="357" spans="4:10" x14ac:dyDescent="0.25">
      <c r="D357" s="8"/>
      <c r="E357" s="8"/>
      <c r="F357" s="8"/>
      <c r="G357" s="91"/>
      <c r="H357" s="92"/>
      <c r="I357" s="93"/>
      <c r="J357" s="93"/>
    </row>
    <row r="358" spans="4:10" x14ac:dyDescent="0.25">
      <c r="D358" s="8"/>
      <c r="E358" s="8"/>
      <c r="F358" s="8"/>
      <c r="G358" s="91"/>
      <c r="H358" s="92"/>
      <c r="I358" s="93"/>
      <c r="J358" s="93"/>
    </row>
    <row r="359" spans="4:10" x14ac:dyDescent="0.25">
      <c r="D359" s="8"/>
      <c r="E359" s="8"/>
      <c r="F359" s="8"/>
      <c r="G359" s="91"/>
      <c r="H359" s="92"/>
      <c r="I359" s="93"/>
      <c r="J359" s="93"/>
    </row>
    <row r="360" spans="4:10" x14ac:dyDescent="0.25">
      <c r="D360" s="8"/>
      <c r="E360" s="8"/>
      <c r="F360" s="8"/>
      <c r="G360" s="91"/>
      <c r="H360" s="92"/>
      <c r="I360" s="93"/>
      <c r="J360" s="93"/>
    </row>
    <row r="361" spans="4:10" x14ac:dyDescent="0.25">
      <c r="D361" s="8"/>
      <c r="E361" s="8"/>
      <c r="F361" s="8"/>
      <c r="G361" s="91"/>
      <c r="H361" s="92"/>
      <c r="I361" s="93"/>
      <c r="J361" s="93"/>
    </row>
    <row r="362" spans="4:10" x14ac:dyDescent="0.25">
      <c r="D362" s="8"/>
      <c r="E362" s="8"/>
      <c r="F362" s="8"/>
      <c r="G362" s="91"/>
      <c r="H362" s="92"/>
      <c r="I362" s="93"/>
      <c r="J362" s="93"/>
    </row>
    <row r="363" spans="4:10" x14ac:dyDescent="0.25">
      <c r="D363" s="8"/>
      <c r="E363" s="8"/>
      <c r="F363" s="8"/>
      <c r="G363" s="91"/>
      <c r="H363" s="92"/>
      <c r="I363" s="93"/>
      <c r="J363" s="93"/>
    </row>
    <row r="364" spans="4:10" x14ac:dyDescent="0.25">
      <c r="D364" s="8"/>
      <c r="E364" s="8"/>
      <c r="F364" s="8"/>
      <c r="G364" s="91"/>
      <c r="H364" s="92"/>
      <c r="I364" s="93"/>
      <c r="J364" s="93"/>
    </row>
    <row r="365" spans="4:10" x14ac:dyDescent="0.25">
      <c r="D365" s="8"/>
      <c r="E365" s="8"/>
      <c r="F365" s="8"/>
      <c r="G365" s="91"/>
      <c r="H365" s="92"/>
      <c r="I365" s="93"/>
      <c r="J365" s="93"/>
    </row>
    <row r="366" spans="4:10" x14ac:dyDescent="0.25">
      <c r="D366" s="8"/>
      <c r="E366" s="8"/>
      <c r="F366" s="8"/>
      <c r="G366" s="91"/>
      <c r="H366" s="92"/>
      <c r="I366" s="93"/>
      <c r="J366" s="93"/>
    </row>
    <row r="367" spans="4:10" x14ac:dyDescent="0.25">
      <c r="D367" s="8"/>
      <c r="E367" s="8"/>
      <c r="F367" s="8"/>
      <c r="G367" s="91"/>
      <c r="H367" s="92"/>
      <c r="I367" s="93"/>
      <c r="J367" s="93"/>
    </row>
    <row r="368" spans="4:10" x14ac:dyDescent="0.25">
      <c r="D368" s="8"/>
      <c r="E368" s="8"/>
      <c r="F368" s="8"/>
      <c r="G368" s="91"/>
      <c r="H368" s="92"/>
      <c r="I368" s="93"/>
      <c r="J368" s="93"/>
    </row>
    <row r="369" spans="4:10" x14ac:dyDescent="0.25">
      <c r="D369" s="8"/>
      <c r="E369" s="8"/>
      <c r="F369" s="8"/>
      <c r="G369" s="91"/>
      <c r="H369" s="92"/>
      <c r="I369" s="93"/>
      <c r="J369" s="93"/>
    </row>
    <row r="370" spans="4:10" x14ac:dyDescent="0.25">
      <c r="D370" s="8"/>
      <c r="E370" s="8"/>
      <c r="F370" s="8"/>
      <c r="G370" s="91"/>
      <c r="H370" s="92"/>
      <c r="I370" s="93"/>
      <c r="J370" s="93"/>
    </row>
  </sheetData>
  <protectedRanges>
    <protectedRange sqref="D2:E3" name="Rango1"/>
    <protectedRange sqref="E6:G166" name="Rango2"/>
    <protectedRange sqref="E168:G264" name="Rango3"/>
    <protectedRange sqref="E266:G268" name="Rango4"/>
    <protectedRange sqref="E270:G277" name="Rango5"/>
    <protectedRange sqref="E279:G312" name="Rango6"/>
    <protectedRange sqref="I166:J312 I6:J163" name="Rango7"/>
    <protectedRange sqref="I165:J165" name="Rango7_2"/>
    <protectedRange sqref="I164:J164" name="Rango7_4"/>
  </protectedRanges>
  <autoFilter ref="C5:I313" xr:uid="{00000000-0001-0000-0100-000000000000}">
    <filterColumn colId="5">
      <filters>
        <filter val="1 500 000,00"/>
        <filter val="10 694 640,00"/>
        <filter val="100 000,00"/>
        <filter val="11 382 270,00"/>
        <filter val="118 279 000,00"/>
        <filter val="14 069 293,00"/>
        <filter val="15 619 172,00"/>
        <filter val="150 000,00"/>
        <filter val="2 532 839,00"/>
        <filter val="2 651 038,00"/>
        <filter val="20 000,00"/>
        <filter val="23 200 000,00"/>
        <filter val="3 428 000,00"/>
        <filter val="3 500 000,00"/>
        <filter val="3 800 000,00"/>
        <filter val="308 490,00"/>
        <filter val="31 250,00"/>
        <filter val="35 000 000,00"/>
        <filter val="367 548 081,00"/>
        <filter val="4 600 000,00"/>
        <filter val="4 948 000,00"/>
        <filter val="400 000,00"/>
        <filter val="422 140,00"/>
        <filter val="450 000,00"/>
        <filter val="5 065 678,00"/>
        <filter val="50 000,00"/>
        <filter val="500 000,00"/>
        <filter val="6 000 000,00"/>
        <filter val="60 000,00"/>
        <filter val="700 000,00"/>
        <filter val="750 000,00"/>
        <filter val="800 000,00"/>
        <filter val="83 200 000,00"/>
        <filter val="844 280,00"/>
        <filter val="9 151 991,00"/>
        <filter val="90 000,00"/>
      </filters>
    </filterColumn>
  </autoFilter>
  <mergeCells count="5">
    <mergeCell ref="C313:D313"/>
    <mergeCell ref="D325:F325"/>
    <mergeCell ref="D2:E2"/>
    <mergeCell ref="D3:E3"/>
    <mergeCell ref="C4:I4"/>
  </mergeCells>
  <pageMargins left="0.31496062992125984" right="0.17" top="0.28999999999999998" bottom="0.19" header="0.31496062992125984" footer="0.17"/>
  <pageSetup scale="63" fitToHeight="0" orientation="portrait" r:id="rId1"/>
  <rowBreaks count="1" manualBreakCount="1">
    <brk id="95" min="2" max="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1F480-EA1E-4CBA-906F-21E8EFE00CA9}">
  <sheetPr filterMode="1">
    <tabColor theme="8" tint="-0.249977111117893"/>
    <pageSetUpPr fitToPage="1"/>
  </sheetPr>
  <dimension ref="A2:CH370"/>
  <sheetViews>
    <sheetView showGridLines="0" topLeftCell="C1" zoomScale="90" zoomScaleNormal="90" workbookViewId="0">
      <pane xSplit="2" ySplit="5" topLeftCell="G313" activePane="bottomRight" state="frozen"/>
      <selection pane="topRight" activeCell="E1" sqref="E1"/>
      <selection pane="bottomLeft" activeCell="C6" sqref="C6"/>
      <selection pane="bottomRight" activeCell="I328" sqref="I328"/>
    </sheetView>
  </sheetViews>
  <sheetFormatPr baseColWidth="10" defaultColWidth="11.44140625" defaultRowHeight="13.2" outlineLevelRow="1" x14ac:dyDescent="0.25"/>
  <cols>
    <col min="1" max="1" width="10.6640625" style="1" hidden="1" customWidth="1"/>
    <col min="2" max="2" width="9.44140625" style="2" hidden="1" customWidth="1"/>
    <col min="3" max="3" width="17" style="90" customWidth="1"/>
    <col min="4" max="4" width="45" style="123" customWidth="1"/>
    <col min="5" max="5" width="24.44140625" style="123" bestFit="1" customWidth="1"/>
    <col min="6" max="6" width="24.6640625" style="123" customWidth="1"/>
    <col min="7" max="7" width="25" style="381" customWidth="1"/>
    <col min="8" max="8" width="25" style="383" customWidth="1"/>
    <col min="9" max="9" width="50.6640625" style="126" customWidth="1"/>
    <col min="10" max="10" width="40.33203125" style="126" customWidth="1"/>
    <col min="11" max="11" width="30.33203125" style="7" hidden="1" customWidth="1"/>
    <col min="12" max="12" width="28.33203125" style="7" hidden="1" customWidth="1"/>
    <col min="13" max="13" width="35.33203125" style="123" hidden="1" customWidth="1"/>
    <col min="14" max="14" width="30.33203125" style="8" hidden="1" customWidth="1"/>
    <col min="15" max="15" width="16.44140625" style="8" bestFit="1" customWidth="1"/>
    <col min="16" max="86" width="11.44140625" style="8"/>
    <col min="87" max="240" width="11.44140625" style="123"/>
    <col min="241" max="241" width="12.33203125" style="123" customWidth="1"/>
    <col min="242" max="242" width="43.44140625" style="123" customWidth="1"/>
    <col min="243" max="244" width="16.6640625" style="123" customWidth="1"/>
    <col min="245" max="245" width="17.44140625" style="123" customWidth="1"/>
    <col min="246" max="246" width="15.6640625" style="123" customWidth="1"/>
    <col min="247" max="247" width="17.44140625" style="123" customWidth="1"/>
    <col min="248" max="248" width="25.44140625" style="123" customWidth="1"/>
    <col min="249" max="249" width="16.6640625" style="123" customWidth="1"/>
    <col min="250" max="250" width="14.109375" style="123" customWidth="1"/>
    <col min="251" max="251" width="16.33203125" style="123" customWidth="1"/>
    <col min="252" max="252" width="15.44140625" style="123" customWidth="1"/>
    <col min="253" max="496" width="11.44140625" style="123"/>
    <col min="497" max="497" width="12.33203125" style="123" customWidth="1"/>
    <col min="498" max="498" width="43.44140625" style="123" customWidth="1"/>
    <col min="499" max="500" width="16.6640625" style="123" customWidth="1"/>
    <col min="501" max="501" width="17.44140625" style="123" customWidth="1"/>
    <col min="502" max="502" width="15.6640625" style="123" customWidth="1"/>
    <col min="503" max="503" width="17.44140625" style="123" customWidth="1"/>
    <col min="504" max="504" width="25.44140625" style="123" customWidth="1"/>
    <col min="505" max="505" width="16.6640625" style="123" customWidth="1"/>
    <col min="506" max="506" width="14.109375" style="123" customWidth="1"/>
    <col min="507" max="507" width="16.33203125" style="123" customWidth="1"/>
    <col min="508" max="508" width="15.44140625" style="123" customWidth="1"/>
    <col min="509" max="752" width="11.44140625" style="123"/>
    <col min="753" max="753" width="12.33203125" style="123" customWidth="1"/>
    <col min="754" max="754" width="43.44140625" style="123" customWidth="1"/>
    <col min="755" max="756" width="16.6640625" style="123" customWidth="1"/>
    <col min="757" max="757" width="17.44140625" style="123" customWidth="1"/>
    <col min="758" max="758" width="15.6640625" style="123" customWidth="1"/>
    <col min="759" max="759" width="17.44140625" style="123" customWidth="1"/>
    <col min="760" max="760" width="25.44140625" style="123" customWidth="1"/>
    <col min="761" max="761" width="16.6640625" style="123" customWidth="1"/>
    <col min="762" max="762" width="14.109375" style="123" customWidth="1"/>
    <col min="763" max="763" width="16.33203125" style="123" customWidth="1"/>
    <col min="764" max="764" width="15.44140625" style="123" customWidth="1"/>
    <col min="765" max="1008" width="11.44140625" style="123"/>
    <col min="1009" max="1009" width="12.33203125" style="123" customWidth="1"/>
    <col min="1010" max="1010" width="43.44140625" style="123" customWidth="1"/>
    <col min="1011" max="1012" width="16.6640625" style="123" customWidth="1"/>
    <col min="1013" max="1013" width="17.44140625" style="123" customWidth="1"/>
    <col min="1014" max="1014" width="15.6640625" style="123" customWidth="1"/>
    <col min="1015" max="1015" width="17.44140625" style="123" customWidth="1"/>
    <col min="1016" max="1016" width="25.44140625" style="123" customWidth="1"/>
    <col min="1017" max="1017" width="16.6640625" style="123" customWidth="1"/>
    <col min="1018" max="1018" width="14.109375" style="123" customWidth="1"/>
    <col min="1019" max="1019" width="16.33203125" style="123" customWidth="1"/>
    <col min="1020" max="1020" width="15.44140625" style="123" customWidth="1"/>
    <col min="1021" max="1264" width="11.44140625" style="123"/>
    <col min="1265" max="1265" width="12.33203125" style="123" customWidth="1"/>
    <col min="1266" max="1266" width="43.44140625" style="123" customWidth="1"/>
    <col min="1267" max="1268" width="16.6640625" style="123" customWidth="1"/>
    <col min="1269" max="1269" width="17.44140625" style="123" customWidth="1"/>
    <col min="1270" max="1270" width="15.6640625" style="123" customWidth="1"/>
    <col min="1271" max="1271" width="17.44140625" style="123" customWidth="1"/>
    <col min="1272" max="1272" width="25.44140625" style="123" customWidth="1"/>
    <col min="1273" max="1273" width="16.6640625" style="123" customWidth="1"/>
    <col min="1274" max="1274" width="14.109375" style="123" customWidth="1"/>
    <col min="1275" max="1275" width="16.33203125" style="123" customWidth="1"/>
    <col min="1276" max="1276" width="15.44140625" style="123" customWidth="1"/>
    <col min="1277" max="1520" width="11.44140625" style="123"/>
    <col min="1521" max="1521" width="12.33203125" style="123" customWidth="1"/>
    <col min="1522" max="1522" width="43.44140625" style="123" customWidth="1"/>
    <col min="1523" max="1524" width="16.6640625" style="123" customWidth="1"/>
    <col min="1525" max="1525" width="17.44140625" style="123" customWidth="1"/>
    <col min="1526" max="1526" width="15.6640625" style="123" customWidth="1"/>
    <col min="1527" max="1527" width="17.44140625" style="123" customWidth="1"/>
    <col min="1528" max="1528" width="25.44140625" style="123" customWidth="1"/>
    <col min="1529" max="1529" width="16.6640625" style="123" customWidth="1"/>
    <col min="1530" max="1530" width="14.109375" style="123" customWidth="1"/>
    <col min="1531" max="1531" width="16.33203125" style="123" customWidth="1"/>
    <col min="1532" max="1532" width="15.44140625" style="123" customWidth="1"/>
    <col min="1533" max="1776" width="11.44140625" style="123"/>
    <col min="1777" max="1777" width="12.33203125" style="123" customWidth="1"/>
    <col min="1778" max="1778" width="43.44140625" style="123" customWidth="1"/>
    <col min="1779" max="1780" width="16.6640625" style="123" customWidth="1"/>
    <col min="1781" max="1781" width="17.44140625" style="123" customWidth="1"/>
    <col min="1782" max="1782" width="15.6640625" style="123" customWidth="1"/>
    <col min="1783" max="1783" width="17.44140625" style="123" customWidth="1"/>
    <col min="1784" max="1784" width="25.44140625" style="123" customWidth="1"/>
    <col min="1785" max="1785" width="16.6640625" style="123" customWidth="1"/>
    <col min="1786" max="1786" width="14.109375" style="123" customWidth="1"/>
    <col min="1787" max="1787" width="16.33203125" style="123" customWidth="1"/>
    <col min="1788" max="1788" width="15.44140625" style="123" customWidth="1"/>
    <col min="1789" max="2032" width="11.44140625" style="123"/>
    <col min="2033" max="2033" width="12.33203125" style="123" customWidth="1"/>
    <col min="2034" max="2034" width="43.44140625" style="123" customWidth="1"/>
    <col min="2035" max="2036" width="16.6640625" style="123" customWidth="1"/>
    <col min="2037" max="2037" width="17.44140625" style="123" customWidth="1"/>
    <col min="2038" max="2038" width="15.6640625" style="123" customWidth="1"/>
    <col min="2039" max="2039" width="17.44140625" style="123" customWidth="1"/>
    <col min="2040" max="2040" width="25.44140625" style="123" customWidth="1"/>
    <col min="2041" max="2041" width="16.6640625" style="123" customWidth="1"/>
    <col min="2042" max="2042" width="14.109375" style="123" customWidth="1"/>
    <col min="2043" max="2043" width="16.33203125" style="123" customWidth="1"/>
    <col min="2044" max="2044" width="15.44140625" style="123" customWidth="1"/>
    <col min="2045" max="2288" width="11.44140625" style="123"/>
    <col min="2289" max="2289" width="12.33203125" style="123" customWidth="1"/>
    <col min="2290" max="2290" width="43.44140625" style="123" customWidth="1"/>
    <col min="2291" max="2292" width="16.6640625" style="123" customWidth="1"/>
    <col min="2293" max="2293" width="17.44140625" style="123" customWidth="1"/>
    <col min="2294" max="2294" width="15.6640625" style="123" customWidth="1"/>
    <col min="2295" max="2295" width="17.44140625" style="123" customWidth="1"/>
    <col min="2296" max="2296" width="25.44140625" style="123" customWidth="1"/>
    <col min="2297" max="2297" width="16.6640625" style="123" customWidth="1"/>
    <col min="2298" max="2298" width="14.109375" style="123" customWidth="1"/>
    <col min="2299" max="2299" width="16.33203125" style="123" customWidth="1"/>
    <col min="2300" max="2300" width="15.44140625" style="123" customWidth="1"/>
    <col min="2301" max="2544" width="11.44140625" style="123"/>
    <col min="2545" max="2545" width="12.33203125" style="123" customWidth="1"/>
    <col min="2546" max="2546" width="43.44140625" style="123" customWidth="1"/>
    <col min="2547" max="2548" width="16.6640625" style="123" customWidth="1"/>
    <col min="2549" max="2549" width="17.44140625" style="123" customWidth="1"/>
    <col min="2550" max="2550" width="15.6640625" style="123" customWidth="1"/>
    <col min="2551" max="2551" width="17.44140625" style="123" customWidth="1"/>
    <col min="2552" max="2552" width="25.44140625" style="123" customWidth="1"/>
    <col min="2553" max="2553" width="16.6640625" style="123" customWidth="1"/>
    <col min="2554" max="2554" width="14.109375" style="123" customWidth="1"/>
    <col min="2555" max="2555" width="16.33203125" style="123" customWidth="1"/>
    <col min="2556" max="2556" width="15.44140625" style="123" customWidth="1"/>
    <col min="2557" max="2800" width="11.44140625" style="123"/>
    <col min="2801" max="2801" width="12.33203125" style="123" customWidth="1"/>
    <col min="2802" max="2802" width="43.44140625" style="123" customWidth="1"/>
    <col min="2803" max="2804" width="16.6640625" style="123" customWidth="1"/>
    <col min="2805" max="2805" width="17.44140625" style="123" customWidth="1"/>
    <col min="2806" max="2806" width="15.6640625" style="123" customWidth="1"/>
    <col min="2807" max="2807" width="17.44140625" style="123" customWidth="1"/>
    <col min="2808" max="2808" width="25.44140625" style="123" customWidth="1"/>
    <col min="2809" max="2809" width="16.6640625" style="123" customWidth="1"/>
    <col min="2810" max="2810" width="14.109375" style="123" customWidth="1"/>
    <col min="2811" max="2811" width="16.33203125" style="123" customWidth="1"/>
    <col min="2812" max="2812" width="15.44140625" style="123" customWidth="1"/>
    <col min="2813" max="3056" width="11.44140625" style="123"/>
    <col min="3057" max="3057" width="12.33203125" style="123" customWidth="1"/>
    <col min="3058" max="3058" width="43.44140625" style="123" customWidth="1"/>
    <col min="3059" max="3060" width="16.6640625" style="123" customWidth="1"/>
    <col min="3061" max="3061" width="17.44140625" style="123" customWidth="1"/>
    <col min="3062" max="3062" width="15.6640625" style="123" customWidth="1"/>
    <col min="3063" max="3063" width="17.44140625" style="123" customWidth="1"/>
    <col min="3064" max="3064" width="25.44140625" style="123" customWidth="1"/>
    <col min="3065" max="3065" width="16.6640625" style="123" customWidth="1"/>
    <col min="3066" max="3066" width="14.109375" style="123" customWidth="1"/>
    <col min="3067" max="3067" width="16.33203125" style="123" customWidth="1"/>
    <col min="3068" max="3068" width="15.44140625" style="123" customWidth="1"/>
    <col min="3069" max="3312" width="11.44140625" style="123"/>
    <col min="3313" max="3313" width="12.33203125" style="123" customWidth="1"/>
    <col min="3314" max="3314" width="43.44140625" style="123" customWidth="1"/>
    <col min="3315" max="3316" width="16.6640625" style="123" customWidth="1"/>
    <col min="3317" max="3317" width="17.44140625" style="123" customWidth="1"/>
    <col min="3318" max="3318" width="15.6640625" style="123" customWidth="1"/>
    <col min="3319" max="3319" width="17.44140625" style="123" customWidth="1"/>
    <col min="3320" max="3320" width="25.44140625" style="123" customWidth="1"/>
    <col min="3321" max="3321" width="16.6640625" style="123" customWidth="1"/>
    <col min="3322" max="3322" width="14.109375" style="123" customWidth="1"/>
    <col min="3323" max="3323" width="16.33203125" style="123" customWidth="1"/>
    <col min="3324" max="3324" width="15.44140625" style="123" customWidth="1"/>
    <col min="3325" max="3568" width="11.44140625" style="123"/>
    <col min="3569" max="3569" width="12.33203125" style="123" customWidth="1"/>
    <col min="3570" max="3570" width="43.44140625" style="123" customWidth="1"/>
    <col min="3571" max="3572" width="16.6640625" style="123" customWidth="1"/>
    <col min="3573" max="3573" width="17.44140625" style="123" customWidth="1"/>
    <col min="3574" max="3574" width="15.6640625" style="123" customWidth="1"/>
    <col min="3575" max="3575" width="17.44140625" style="123" customWidth="1"/>
    <col min="3576" max="3576" width="25.44140625" style="123" customWidth="1"/>
    <col min="3577" max="3577" width="16.6640625" style="123" customWidth="1"/>
    <col min="3578" max="3578" width="14.109375" style="123" customWidth="1"/>
    <col min="3579" max="3579" width="16.33203125" style="123" customWidth="1"/>
    <col min="3580" max="3580" width="15.44140625" style="123" customWidth="1"/>
    <col min="3581" max="3824" width="11.44140625" style="123"/>
    <col min="3825" max="3825" width="12.33203125" style="123" customWidth="1"/>
    <col min="3826" max="3826" width="43.44140625" style="123" customWidth="1"/>
    <col min="3827" max="3828" width="16.6640625" style="123" customWidth="1"/>
    <col min="3829" max="3829" width="17.44140625" style="123" customWidth="1"/>
    <col min="3830" max="3830" width="15.6640625" style="123" customWidth="1"/>
    <col min="3831" max="3831" width="17.44140625" style="123" customWidth="1"/>
    <col min="3832" max="3832" width="25.44140625" style="123" customWidth="1"/>
    <col min="3833" max="3833" width="16.6640625" style="123" customWidth="1"/>
    <col min="3834" max="3834" width="14.109375" style="123" customWidth="1"/>
    <col min="3835" max="3835" width="16.33203125" style="123" customWidth="1"/>
    <col min="3836" max="3836" width="15.44140625" style="123" customWidth="1"/>
    <col min="3837" max="4080" width="11.44140625" style="123"/>
    <col min="4081" max="4081" width="12.33203125" style="123" customWidth="1"/>
    <col min="4082" max="4082" width="43.44140625" style="123" customWidth="1"/>
    <col min="4083" max="4084" width="16.6640625" style="123" customWidth="1"/>
    <col min="4085" max="4085" width="17.44140625" style="123" customWidth="1"/>
    <col min="4086" max="4086" width="15.6640625" style="123" customWidth="1"/>
    <col min="4087" max="4087" width="17.44140625" style="123" customWidth="1"/>
    <col min="4088" max="4088" width="25.44140625" style="123" customWidth="1"/>
    <col min="4089" max="4089" width="16.6640625" style="123" customWidth="1"/>
    <col min="4090" max="4090" width="14.109375" style="123" customWidth="1"/>
    <col min="4091" max="4091" width="16.33203125" style="123" customWidth="1"/>
    <col min="4092" max="4092" width="15.44140625" style="123" customWidth="1"/>
    <col min="4093" max="4336" width="11.44140625" style="123"/>
    <col min="4337" max="4337" width="12.33203125" style="123" customWidth="1"/>
    <col min="4338" max="4338" width="43.44140625" style="123" customWidth="1"/>
    <col min="4339" max="4340" width="16.6640625" style="123" customWidth="1"/>
    <col min="4341" max="4341" width="17.44140625" style="123" customWidth="1"/>
    <col min="4342" max="4342" width="15.6640625" style="123" customWidth="1"/>
    <col min="4343" max="4343" width="17.44140625" style="123" customWidth="1"/>
    <col min="4344" max="4344" width="25.44140625" style="123" customWidth="1"/>
    <col min="4345" max="4345" width="16.6640625" style="123" customWidth="1"/>
    <col min="4346" max="4346" width="14.109375" style="123" customWidth="1"/>
    <col min="4347" max="4347" width="16.33203125" style="123" customWidth="1"/>
    <col min="4348" max="4348" width="15.44140625" style="123" customWidth="1"/>
    <col min="4349" max="4592" width="11.44140625" style="123"/>
    <col min="4593" max="4593" width="12.33203125" style="123" customWidth="1"/>
    <col min="4594" max="4594" width="43.44140625" style="123" customWidth="1"/>
    <col min="4595" max="4596" width="16.6640625" style="123" customWidth="1"/>
    <col min="4597" max="4597" width="17.44140625" style="123" customWidth="1"/>
    <col min="4598" max="4598" width="15.6640625" style="123" customWidth="1"/>
    <col min="4599" max="4599" width="17.44140625" style="123" customWidth="1"/>
    <col min="4600" max="4600" width="25.44140625" style="123" customWidth="1"/>
    <col min="4601" max="4601" width="16.6640625" style="123" customWidth="1"/>
    <col min="4602" max="4602" width="14.109375" style="123" customWidth="1"/>
    <col min="4603" max="4603" width="16.33203125" style="123" customWidth="1"/>
    <col min="4604" max="4604" width="15.44140625" style="123" customWidth="1"/>
    <col min="4605" max="4848" width="11.44140625" style="123"/>
    <col min="4849" max="4849" width="12.33203125" style="123" customWidth="1"/>
    <col min="4850" max="4850" width="43.44140625" style="123" customWidth="1"/>
    <col min="4851" max="4852" width="16.6640625" style="123" customWidth="1"/>
    <col min="4853" max="4853" width="17.44140625" style="123" customWidth="1"/>
    <col min="4854" max="4854" width="15.6640625" style="123" customWidth="1"/>
    <col min="4855" max="4855" width="17.44140625" style="123" customWidth="1"/>
    <col min="4856" max="4856" width="25.44140625" style="123" customWidth="1"/>
    <col min="4857" max="4857" width="16.6640625" style="123" customWidth="1"/>
    <col min="4858" max="4858" width="14.109375" style="123" customWidth="1"/>
    <col min="4859" max="4859" width="16.33203125" style="123" customWidth="1"/>
    <col min="4860" max="4860" width="15.44140625" style="123" customWidth="1"/>
    <col min="4861" max="5104" width="11.44140625" style="123"/>
    <col min="5105" max="5105" width="12.33203125" style="123" customWidth="1"/>
    <col min="5106" max="5106" width="43.44140625" style="123" customWidth="1"/>
    <col min="5107" max="5108" width="16.6640625" style="123" customWidth="1"/>
    <col min="5109" max="5109" width="17.44140625" style="123" customWidth="1"/>
    <col min="5110" max="5110" width="15.6640625" style="123" customWidth="1"/>
    <col min="5111" max="5111" width="17.44140625" style="123" customWidth="1"/>
    <col min="5112" max="5112" width="25.44140625" style="123" customWidth="1"/>
    <col min="5113" max="5113" width="16.6640625" style="123" customWidth="1"/>
    <col min="5114" max="5114" width="14.109375" style="123" customWidth="1"/>
    <col min="5115" max="5115" width="16.33203125" style="123" customWidth="1"/>
    <col min="5116" max="5116" width="15.44140625" style="123" customWidth="1"/>
    <col min="5117" max="5360" width="11.44140625" style="123"/>
    <col min="5361" max="5361" width="12.33203125" style="123" customWidth="1"/>
    <col min="5362" max="5362" width="43.44140625" style="123" customWidth="1"/>
    <col min="5363" max="5364" width="16.6640625" style="123" customWidth="1"/>
    <col min="5365" max="5365" width="17.44140625" style="123" customWidth="1"/>
    <col min="5366" max="5366" width="15.6640625" style="123" customWidth="1"/>
    <col min="5367" max="5367" width="17.44140625" style="123" customWidth="1"/>
    <col min="5368" max="5368" width="25.44140625" style="123" customWidth="1"/>
    <col min="5369" max="5369" width="16.6640625" style="123" customWidth="1"/>
    <col min="5370" max="5370" width="14.109375" style="123" customWidth="1"/>
    <col min="5371" max="5371" width="16.33203125" style="123" customWidth="1"/>
    <col min="5372" max="5372" width="15.44140625" style="123" customWidth="1"/>
    <col min="5373" max="5616" width="11.44140625" style="123"/>
    <col min="5617" max="5617" width="12.33203125" style="123" customWidth="1"/>
    <col min="5618" max="5618" width="43.44140625" style="123" customWidth="1"/>
    <col min="5619" max="5620" width="16.6640625" style="123" customWidth="1"/>
    <col min="5621" max="5621" width="17.44140625" style="123" customWidth="1"/>
    <col min="5622" max="5622" width="15.6640625" style="123" customWidth="1"/>
    <col min="5623" max="5623" width="17.44140625" style="123" customWidth="1"/>
    <col min="5624" max="5624" width="25.44140625" style="123" customWidth="1"/>
    <col min="5625" max="5625" width="16.6640625" style="123" customWidth="1"/>
    <col min="5626" max="5626" width="14.109375" style="123" customWidth="1"/>
    <col min="5627" max="5627" width="16.33203125" style="123" customWidth="1"/>
    <col min="5628" max="5628" width="15.44140625" style="123" customWidth="1"/>
    <col min="5629" max="5872" width="11.44140625" style="123"/>
    <col min="5873" max="5873" width="12.33203125" style="123" customWidth="1"/>
    <col min="5874" max="5874" width="43.44140625" style="123" customWidth="1"/>
    <col min="5875" max="5876" width="16.6640625" style="123" customWidth="1"/>
    <col min="5877" max="5877" width="17.44140625" style="123" customWidth="1"/>
    <col min="5878" max="5878" width="15.6640625" style="123" customWidth="1"/>
    <col min="5879" max="5879" width="17.44140625" style="123" customWidth="1"/>
    <col min="5880" max="5880" width="25.44140625" style="123" customWidth="1"/>
    <col min="5881" max="5881" width="16.6640625" style="123" customWidth="1"/>
    <col min="5882" max="5882" width="14.109375" style="123" customWidth="1"/>
    <col min="5883" max="5883" width="16.33203125" style="123" customWidth="1"/>
    <col min="5884" max="5884" width="15.44140625" style="123" customWidth="1"/>
    <col min="5885" max="6128" width="11.44140625" style="123"/>
    <col min="6129" max="6129" width="12.33203125" style="123" customWidth="1"/>
    <col min="6130" max="6130" width="43.44140625" style="123" customWidth="1"/>
    <col min="6131" max="6132" width="16.6640625" style="123" customWidth="1"/>
    <col min="6133" max="6133" width="17.44140625" style="123" customWidth="1"/>
    <col min="6134" max="6134" width="15.6640625" style="123" customWidth="1"/>
    <col min="6135" max="6135" width="17.44140625" style="123" customWidth="1"/>
    <col min="6136" max="6136" width="25.44140625" style="123" customWidth="1"/>
    <col min="6137" max="6137" width="16.6640625" style="123" customWidth="1"/>
    <col min="6138" max="6138" width="14.109375" style="123" customWidth="1"/>
    <col min="6139" max="6139" width="16.33203125" style="123" customWidth="1"/>
    <col min="6140" max="6140" width="15.44140625" style="123" customWidth="1"/>
    <col min="6141" max="6384" width="11.44140625" style="123"/>
    <col min="6385" max="6385" width="12.33203125" style="123" customWidth="1"/>
    <col min="6386" max="6386" width="43.44140625" style="123" customWidth="1"/>
    <col min="6387" max="6388" width="16.6640625" style="123" customWidth="1"/>
    <col min="6389" max="6389" width="17.44140625" style="123" customWidth="1"/>
    <col min="6390" max="6390" width="15.6640625" style="123" customWidth="1"/>
    <col min="6391" max="6391" width="17.44140625" style="123" customWidth="1"/>
    <col min="6392" max="6392" width="25.44140625" style="123" customWidth="1"/>
    <col min="6393" max="6393" width="16.6640625" style="123" customWidth="1"/>
    <col min="6394" max="6394" width="14.109375" style="123" customWidth="1"/>
    <col min="6395" max="6395" width="16.33203125" style="123" customWidth="1"/>
    <col min="6396" max="6396" width="15.44140625" style="123" customWidth="1"/>
    <col min="6397" max="6640" width="11.44140625" style="123"/>
    <col min="6641" max="6641" width="12.33203125" style="123" customWidth="1"/>
    <col min="6642" max="6642" width="43.44140625" style="123" customWidth="1"/>
    <col min="6643" max="6644" width="16.6640625" style="123" customWidth="1"/>
    <col min="6645" max="6645" width="17.44140625" style="123" customWidth="1"/>
    <col min="6646" max="6646" width="15.6640625" style="123" customWidth="1"/>
    <col min="6647" max="6647" width="17.44140625" style="123" customWidth="1"/>
    <col min="6648" max="6648" width="25.44140625" style="123" customWidth="1"/>
    <col min="6649" max="6649" width="16.6640625" style="123" customWidth="1"/>
    <col min="6650" max="6650" width="14.109375" style="123" customWidth="1"/>
    <col min="6651" max="6651" width="16.33203125" style="123" customWidth="1"/>
    <col min="6652" max="6652" width="15.44140625" style="123" customWidth="1"/>
    <col min="6653" max="6896" width="11.44140625" style="123"/>
    <col min="6897" max="6897" width="12.33203125" style="123" customWidth="1"/>
    <col min="6898" max="6898" width="43.44140625" style="123" customWidth="1"/>
    <col min="6899" max="6900" width="16.6640625" style="123" customWidth="1"/>
    <col min="6901" max="6901" width="17.44140625" style="123" customWidth="1"/>
    <col min="6902" max="6902" width="15.6640625" style="123" customWidth="1"/>
    <col min="6903" max="6903" width="17.44140625" style="123" customWidth="1"/>
    <col min="6904" max="6904" width="25.44140625" style="123" customWidth="1"/>
    <col min="6905" max="6905" width="16.6640625" style="123" customWidth="1"/>
    <col min="6906" max="6906" width="14.109375" style="123" customWidth="1"/>
    <col min="6907" max="6907" width="16.33203125" style="123" customWidth="1"/>
    <col min="6908" max="6908" width="15.44140625" style="123" customWidth="1"/>
    <col min="6909" max="7152" width="11.44140625" style="123"/>
    <col min="7153" max="7153" width="12.33203125" style="123" customWidth="1"/>
    <col min="7154" max="7154" width="43.44140625" style="123" customWidth="1"/>
    <col min="7155" max="7156" width="16.6640625" style="123" customWidth="1"/>
    <col min="7157" max="7157" width="17.44140625" style="123" customWidth="1"/>
    <col min="7158" max="7158" width="15.6640625" style="123" customWidth="1"/>
    <col min="7159" max="7159" width="17.44140625" style="123" customWidth="1"/>
    <col min="7160" max="7160" width="25.44140625" style="123" customWidth="1"/>
    <col min="7161" max="7161" width="16.6640625" style="123" customWidth="1"/>
    <col min="7162" max="7162" width="14.109375" style="123" customWidth="1"/>
    <col min="7163" max="7163" width="16.33203125" style="123" customWidth="1"/>
    <col min="7164" max="7164" width="15.44140625" style="123" customWidth="1"/>
    <col min="7165" max="7408" width="11.44140625" style="123"/>
    <col min="7409" max="7409" width="12.33203125" style="123" customWidth="1"/>
    <col min="7410" max="7410" width="43.44140625" style="123" customWidth="1"/>
    <col min="7411" max="7412" width="16.6640625" style="123" customWidth="1"/>
    <col min="7413" max="7413" width="17.44140625" style="123" customWidth="1"/>
    <col min="7414" max="7414" width="15.6640625" style="123" customWidth="1"/>
    <col min="7415" max="7415" width="17.44140625" style="123" customWidth="1"/>
    <col min="7416" max="7416" width="25.44140625" style="123" customWidth="1"/>
    <col min="7417" max="7417" width="16.6640625" style="123" customWidth="1"/>
    <col min="7418" max="7418" width="14.109375" style="123" customWidth="1"/>
    <col min="7419" max="7419" width="16.33203125" style="123" customWidth="1"/>
    <col min="7420" max="7420" width="15.44140625" style="123" customWidth="1"/>
    <col min="7421" max="7664" width="11.44140625" style="123"/>
    <col min="7665" max="7665" width="12.33203125" style="123" customWidth="1"/>
    <col min="7666" max="7666" width="43.44140625" style="123" customWidth="1"/>
    <col min="7667" max="7668" width="16.6640625" style="123" customWidth="1"/>
    <col min="7669" max="7669" width="17.44140625" style="123" customWidth="1"/>
    <col min="7670" max="7670" width="15.6640625" style="123" customWidth="1"/>
    <col min="7671" max="7671" width="17.44140625" style="123" customWidth="1"/>
    <col min="7672" max="7672" width="25.44140625" style="123" customWidth="1"/>
    <col min="7673" max="7673" width="16.6640625" style="123" customWidth="1"/>
    <col min="7674" max="7674" width="14.109375" style="123" customWidth="1"/>
    <col min="7675" max="7675" width="16.33203125" style="123" customWidth="1"/>
    <col min="7676" max="7676" width="15.44140625" style="123" customWidth="1"/>
    <col min="7677" max="7920" width="11.44140625" style="123"/>
    <col min="7921" max="7921" width="12.33203125" style="123" customWidth="1"/>
    <col min="7922" max="7922" width="43.44140625" style="123" customWidth="1"/>
    <col min="7923" max="7924" width="16.6640625" style="123" customWidth="1"/>
    <col min="7925" max="7925" width="17.44140625" style="123" customWidth="1"/>
    <col min="7926" max="7926" width="15.6640625" style="123" customWidth="1"/>
    <col min="7927" max="7927" width="17.44140625" style="123" customWidth="1"/>
    <col min="7928" max="7928" width="25.44140625" style="123" customWidth="1"/>
    <col min="7929" max="7929" width="16.6640625" style="123" customWidth="1"/>
    <col min="7930" max="7930" width="14.109375" style="123" customWidth="1"/>
    <col min="7931" max="7931" width="16.33203125" style="123" customWidth="1"/>
    <col min="7932" max="7932" width="15.44140625" style="123" customWidth="1"/>
    <col min="7933" max="8176" width="11.44140625" style="123"/>
    <col min="8177" max="8177" width="12.33203125" style="123" customWidth="1"/>
    <col min="8178" max="8178" width="43.44140625" style="123" customWidth="1"/>
    <col min="8179" max="8180" width="16.6640625" style="123" customWidth="1"/>
    <col min="8181" max="8181" width="17.44140625" style="123" customWidth="1"/>
    <col min="8182" max="8182" width="15.6640625" style="123" customWidth="1"/>
    <col min="8183" max="8183" width="17.44140625" style="123" customWidth="1"/>
    <col min="8184" max="8184" width="25.44140625" style="123" customWidth="1"/>
    <col min="8185" max="8185" width="16.6640625" style="123" customWidth="1"/>
    <col min="8186" max="8186" width="14.109375" style="123" customWidth="1"/>
    <col min="8187" max="8187" width="16.33203125" style="123" customWidth="1"/>
    <col min="8188" max="8188" width="15.44140625" style="123" customWidth="1"/>
    <col min="8189" max="8432" width="11.44140625" style="123"/>
    <col min="8433" max="8433" width="12.33203125" style="123" customWidth="1"/>
    <col min="8434" max="8434" width="43.44140625" style="123" customWidth="1"/>
    <col min="8435" max="8436" width="16.6640625" style="123" customWidth="1"/>
    <col min="8437" max="8437" width="17.44140625" style="123" customWidth="1"/>
    <col min="8438" max="8438" width="15.6640625" style="123" customWidth="1"/>
    <col min="8439" max="8439" width="17.44140625" style="123" customWidth="1"/>
    <col min="8440" max="8440" width="25.44140625" style="123" customWidth="1"/>
    <col min="8441" max="8441" width="16.6640625" style="123" customWidth="1"/>
    <col min="8442" max="8442" width="14.109375" style="123" customWidth="1"/>
    <col min="8443" max="8443" width="16.33203125" style="123" customWidth="1"/>
    <col min="8444" max="8444" width="15.44140625" style="123" customWidth="1"/>
    <col min="8445" max="8688" width="11.44140625" style="123"/>
    <col min="8689" max="8689" width="12.33203125" style="123" customWidth="1"/>
    <col min="8690" max="8690" width="43.44140625" style="123" customWidth="1"/>
    <col min="8691" max="8692" width="16.6640625" style="123" customWidth="1"/>
    <col min="8693" max="8693" width="17.44140625" style="123" customWidth="1"/>
    <col min="8694" max="8694" width="15.6640625" style="123" customWidth="1"/>
    <col min="8695" max="8695" width="17.44140625" style="123" customWidth="1"/>
    <col min="8696" max="8696" width="25.44140625" style="123" customWidth="1"/>
    <col min="8697" max="8697" width="16.6640625" style="123" customWidth="1"/>
    <col min="8698" max="8698" width="14.109375" style="123" customWidth="1"/>
    <col min="8699" max="8699" width="16.33203125" style="123" customWidth="1"/>
    <col min="8700" max="8700" width="15.44140625" style="123" customWidth="1"/>
    <col min="8701" max="8944" width="11.44140625" style="123"/>
    <col min="8945" max="8945" width="12.33203125" style="123" customWidth="1"/>
    <col min="8946" max="8946" width="43.44140625" style="123" customWidth="1"/>
    <col min="8947" max="8948" width="16.6640625" style="123" customWidth="1"/>
    <col min="8949" max="8949" width="17.44140625" style="123" customWidth="1"/>
    <col min="8950" max="8950" width="15.6640625" style="123" customWidth="1"/>
    <col min="8951" max="8951" width="17.44140625" style="123" customWidth="1"/>
    <col min="8952" max="8952" width="25.44140625" style="123" customWidth="1"/>
    <col min="8953" max="8953" width="16.6640625" style="123" customWidth="1"/>
    <col min="8954" max="8954" width="14.109375" style="123" customWidth="1"/>
    <col min="8955" max="8955" width="16.33203125" style="123" customWidth="1"/>
    <col min="8956" max="8956" width="15.44140625" style="123" customWidth="1"/>
    <col min="8957" max="9200" width="11.44140625" style="123"/>
    <col min="9201" max="9201" width="12.33203125" style="123" customWidth="1"/>
    <col min="9202" max="9202" width="43.44140625" style="123" customWidth="1"/>
    <col min="9203" max="9204" width="16.6640625" style="123" customWidth="1"/>
    <col min="9205" max="9205" width="17.44140625" style="123" customWidth="1"/>
    <col min="9206" max="9206" width="15.6640625" style="123" customWidth="1"/>
    <col min="9207" max="9207" width="17.44140625" style="123" customWidth="1"/>
    <col min="9208" max="9208" width="25.44140625" style="123" customWidth="1"/>
    <col min="9209" max="9209" width="16.6640625" style="123" customWidth="1"/>
    <col min="9210" max="9210" width="14.109375" style="123" customWidth="1"/>
    <col min="9211" max="9211" width="16.33203125" style="123" customWidth="1"/>
    <col min="9212" max="9212" width="15.44140625" style="123" customWidth="1"/>
    <col min="9213" max="9456" width="11.44140625" style="123"/>
    <col min="9457" max="9457" width="12.33203125" style="123" customWidth="1"/>
    <col min="9458" max="9458" width="43.44140625" style="123" customWidth="1"/>
    <col min="9459" max="9460" width="16.6640625" style="123" customWidth="1"/>
    <col min="9461" max="9461" width="17.44140625" style="123" customWidth="1"/>
    <col min="9462" max="9462" width="15.6640625" style="123" customWidth="1"/>
    <col min="9463" max="9463" width="17.44140625" style="123" customWidth="1"/>
    <col min="9464" max="9464" width="25.44140625" style="123" customWidth="1"/>
    <col min="9465" max="9465" width="16.6640625" style="123" customWidth="1"/>
    <col min="9466" max="9466" width="14.109375" style="123" customWidth="1"/>
    <col min="9467" max="9467" width="16.33203125" style="123" customWidth="1"/>
    <col min="9468" max="9468" width="15.44140625" style="123" customWidth="1"/>
    <col min="9469" max="9712" width="11.44140625" style="123"/>
    <col min="9713" max="9713" width="12.33203125" style="123" customWidth="1"/>
    <col min="9714" max="9714" width="43.44140625" style="123" customWidth="1"/>
    <col min="9715" max="9716" width="16.6640625" style="123" customWidth="1"/>
    <col min="9717" max="9717" width="17.44140625" style="123" customWidth="1"/>
    <col min="9718" max="9718" width="15.6640625" style="123" customWidth="1"/>
    <col min="9719" max="9719" width="17.44140625" style="123" customWidth="1"/>
    <col min="9720" max="9720" width="25.44140625" style="123" customWidth="1"/>
    <col min="9721" max="9721" width="16.6640625" style="123" customWidth="1"/>
    <col min="9722" max="9722" width="14.109375" style="123" customWidth="1"/>
    <col min="9723" max="9723" width="16.33203125" style="123" customWidth="1"/>
    <col min="9724" max="9724" width="15.44140625" style="123" customWidth="1"/>
    <col min="9725" max="9968" width="11.44140625" style="123"/>
    <col min="9969" max="9969" width="12.33203125" style="123" customWidth="1"/>
    <col min="9970" max="9970" width="43.44140625" style="123" customWidth="1"/>
    <col min="9971" max="9972" width="16.6640625" style="123" customWidth="1"/>
    <col min="9973" max="9973" width="17.44140625" style="123" customWidth="1"/>
    <col min="9974" max="9974" width="15.6640625" style="123" customWidth="1"/>
    <col min="9975" max="9975" width="17.44140625" style="123" customWidth="1"/>
    <col min="9976" max="9976" width="25.44140625" style="123" customWidth="1"/>
    <col min="9977" max="9977" width="16.6640625" style="123" customWidth="1"/>
    <col min="9978" max="9978" width="14.109375" style="123" customWidth="1"/>
    <col min="9979" max="9979" width="16.33203125" style="123" customWidth="1"/>
    <col min="9980" max="9980" width="15.44140625" style="123" customWidth="1"/>
    <col min="9981" max="10224" width="11.44140625" style="123"/>
    <col min="10225" max="10225" width="12.33203125" style="123" customWidth="1"/>
    <col min="10226" max="10226" width="43.44140625" style="123" customWidth="1"/>
    <col min="10227" max="10228" width="16.6640625" style="123" customWidth="1"/>
    <col min="10229" max="10229" width="17.44140625" style="123" customWidth="1"/>
    <col min="10230" max="10230" width="15.6640625" style="123" customWidth="1"/>
    <col min="10231" max="10231" width="17.44140625" style="123" customWidth="1"/>
    <col min="10232" max="10232" width="25.44140625" style="123" customWidth="1"/>
    <col min="10233" max="10233" width="16.6640625" style="123" customWidth="1"/>
    <col min="10234" max="10234" width="14.109375" style="123" customWidth="1"/>
    <col min="10235" max="10235" width="16.33203125" style="123" customWidth="1"/>
    <col min="10236" max="10236" width="15.44140625" style="123" customWidth="1"/>
    <col min="10237" max="10480" width="11.44140625" style="123"/>
    <col min="10481" max="10481" width="12.33203125" style="123" customWidth="1"/>
    <col min="10482" max="10482" width="43.44140625" style="123" customWidth="1"/>
    <col min="10483" max="10484" width="16.6640625" style="123" customWidth="1"/>
    <col min="10485" max="10485" width="17.44140625" style="123" customWidth="1"/>
    <col min="10486" max="10486" width="15.6640625" style="123" customWidth="1"/>
    <col min="10487" max="10487" width="17.44140625" style="123" customWidth="1"/>
    <col min="10488" max="10488" width="25.44140625" style="123" customWidth="1"/>
    <col min="10489" max="10489" width="16.6640625" style="123" customWidth="1"/>
    <col min="10490" max="10490" width="14.109375" style="123" customWidth="1"/>
    <col min="10491" max="10491" width="16.33203125" style="123" customWidth="1"/>
    <col min="10492" max="10492" width="15.44140625" style="123" customWidth="1"/>
    <col min="10493" max="10736" width="11.44140625" style="123"/>
    <col min="10737" max="10737" width="12.33203125" style="123" customWidth="1"/>
    <col min="10738" max="10738" width="43.44140625" style="123" customWidth="1"/>
    <col min="10739" max="10740" width="16.6640625" style="123" customWidth="1"/>
    <col min="10741" max="10741" width="17.44140625" style="123" customWidth="1"/>
    <col min="10742" max="10742" width="15.6640625" style="123" customWidth="1"/>
    <col min="10743" max="10743" width="17.44140625" style="123" customWidth="1"/>
    <col min="10744" max="10744" width="25.44140625" style="123" customWidth="1"/>
    <col min="10745" max="10745" width="16.6640625" style="123" customWidth="1"/>
    <col min="10746" max="10746" width="14.109375" style="123" customWidth="1"/>
    <col min="10747" max="10747" width="16.33203125" style="123" customWidth="1"/>
    <col min="10748" max="10748" width="15.44140625" style="123" customWidth="1"/>
    <col min="10749" max="10992" width="11.44140625" style="123"/>
    <col min="10993" max="10993" width="12.33203125" style="123" customWidth="1"/>
    <col min="10994" max="10994" width="43.44140625" style="123" customWidth="1"/>
    <col min="10995" max="10996" width="16.6640625" style="123" customWidth="1"/>
    <col min="10997" max="10997" width="17.44140625" style="123" customWidth="1"/>
    <col min="10998" max="10998" width="15.6640625" style="123" customWidth="1"/>
    <col min="10999" max="10999" width="17.44140625" style="123" customWidth="1"/>
    <col min="11000" max="11000" width="25.44140625" style="123" customWidth="1"/>
    <col min="11001" max="11001" width="16.6640625" style="123" customWidth="1"/>
    <col min="11002" max="11002" width="14.109375" style="123" customWidth="1"/>
    <col min="11003" max="11003" width="16.33203125" style="123" customWidth="1"/>
    <col min="11004" max="11004" width="15.44140625" style="123" customWidth="1"/>
    <col min="11005" max="11248" width="11.44140625" style="123"/>
    <col min="11249" max="11249" width="12.33203125" style="123" customWidth="1"/>
    <col min="11250" max="11250" width="43.44140625" style="123" customWidth="1"/>
    <col min="11251" max="11252" width="16.6640625" style="123" customWidth="1"/>
    <col min="11253" max="11253" width="17.44140625" style="123" customWidth="1"/>
    <col min="11254" max="11254" width="15.6640625" style="123" customWidth="1"/>
    <col min="11255" max="11255" width="17.44140625" style="123" customWidth="1"/>
    <col min="11256" max="11256" width="25.44140625" style="123" customWidth="1"/>
    <col min="11257" max="11257" width="16.6640625" style="123" customWidth="1"/>
    <col min="11258" max="11258" width="14.109375" style="123" customWidth="1"/>
    <col min="11259" max="11259" width="16.33203125" style="123" customWidth="1"/>
    <col min="11260" max="11260" width="15.44140625" style="123" customWidth="1"/>
    <col min="11261" max="11504" width="11.44140625" style="123"/>
    <col min="11505" max="11505" width="12.33203125" style="123" customWidth="1"/>
    <col min="11506" max="11506" width="43.44140625" style="123" customWidth="1"/>
    <col min="11507" max="11508" width="16.6640625" style="123" customWidth="1"/>
    <col min="11509" max="11509" width="17.44140625" style="123" customWidth="1"/>
    <col min="11510" max="11510" width="15.6640625" style="123" customWidth="1"/>
    <col min="11511" max="11511" width="17.44140625" style="123" customWidth="1"/>
    <col min="11512" max="11512" width="25.44140625" style="123" customWidth="1"/>
    <col min="11513" max="11513" width="16.6640625" style="123" customWidth="1"/>
    <col min="11514" max="11514" width="14.109375" style="123" customWidth="1"/>
    <col min="11515" max="11515" width="16.33203125" style="123" customWidth="1"/>
    <col min="11516" max="11516" width="15.44140625" style="123" customWidth="1"/>
    <col min="11517" max="11760" width="11.44140625" style="123"/>
    <col min="11761" max="11761" width="12.33203125" style="123" customWidth="1"/>
    <col min="11762" max="11762" width="43.44140625" style="123" customWidth="1"/>
    <col min="11763" max="11764" width="16.6640625" style="123" customWidth="1"/>
    <col min="11765" max="11765" width="17.44140625" style="123" customWidth="1"/>
    <col min="11766" max="11766" width="15.6640625" style="123" customWidth="1"/>
    <col min="11767" max="11767" width="17.44140625" style="123" customWidth="1"/>
    <col min="11768" max="11768" width="25.44140625" style="123" customWidth="1"/>
    <col min="11769" max="11769" width="16.6640625" style="123" customWidth="1"/>
    <col min="11770" max="11770" width="14.109375" style="123" customWidth="1"/>
    <col min="11771" max="11771" width="16.33203125" style="123" customWidth="1"/>
    <col min="11772" max="11772" width="15.44140625" style="123" customWidth="1"/>
    <col min="11773" max="12016" width="11.44140625" style="123"/>
    <col min="12017" max="12017" width="12.33203125" style="123" customWidth="1"/>
    <col min="12018" max="12018" width="43.44140625" style="123" customWidth="1"/>
    <col min="12019" max="12020" width="16.6640625" style="123" customWidth="1"/>
    <col min="12021" max="12021" width="17.44140625" style="123" customWidth="1"/>
    <col min="12022" max="12022" width="15.6640625" style="123" customWidth="1"/>
    <col min="12023" max="12023" width="17.44140625" style="123" customWidth="1"/>
    <col min="12024" max="12024" width="25.44140625" style="123" customWidth="1"/>
    <col min="12025" max="12025" width="16.6640625" style="123" customWidth="1"/>
    <col min="12026" max="12026" width="14.109375" style="123" customWidth="1"/>
    <col min="12027" max="12027" width="16.33203125" style="123" customWidth="1"/>
    <col min="12028" max="12028" width="15.44140625" style="123" customWidth="1"/>
    <col min="12029" max="12272" width="11.44140625" style="123"/>
    <col min="12273" max="12273" width="12.33203125" style="123" customWidth="1"/>
    <col min="12274" max="12274" width="43.44140625" style="123" customWidth="1"/>
    <col min="12275" max="12276" width="16.6640625" style="123" customWidth="1"/>
    <col min="12277" max="12277" width="17.44140625" style="123" customWidth="1"/>
    <col min="12278" max="12278" width="15.6640625" style="123" customWidth="1"/>
    <col min="12279" max="12279" width="17.44140625" style="123" customWidth="1"/>
    <col min="12280" max="12280" width="25.44140625" style="123" customWidth="1"/>
    <col min="12281" max="12281" width="16.6640625" style="123" customWidth="1"/>
    <col min="12282" max="12282" width="14.109375" style="123" customWidth="1"/>
    <col min="12283" max="12283" width="16.33203125" style="123" customWidth="1"/>
    <col min="12284" max="12284" width="15.44140625" style="123" customWidth="1"/>
    <col min="12285" max="12528" width="11.44140625" style="123"/>
    <col min="12529" max="12529" width="12.33203125" style="123" customWidth="1"/>
    <col min="12530" max="12530" width="43.44140625" style="123" customWidth="1"/>
    <col min="12531" max="12532" width="16.6640625" style="123" customWidth="1"/>
    <col min="12533" max="12533" width="17.44140625" style="123" customWidth="1"/>
    <col min="12534" max="12534" width="15.6640625" style="123" customWidth="1"/>
    <col min="12535" max="12535" width="17.44140625" style="123" customWidth="1"/>
    <col min="12536" max="12536" width="25.44140625" style="123" customWidth="1"/>
    <col min="12537" max="12537" width="16.6640625" style="123" customWidth="1"/>
    <col min="12538" max="12538" width="14.109375" style="123" customWidth="1"/>
    <col min="12539" max="12539" width="16.33203125" style="123" customWidth="1"/>
    <col min="12540" max="12540" width="15.44140625" style="123" customWidth="1"/>
    <col min="12541" max="12784" width="11.44140625" style="123"/>
    <col min="12785" max="12785" width="12.33203125" style="123" customWidth="1"/>
    <col min="12786" max="12786" width="43.44140625" style="123" customWidth="1"/>
    <col min="12787" max="12788" width="16.6640625" style="123" customWidth="1"/>
    <col min="12789" max="12789" width="17.44140625" style="123" customWidth="1"/>
    <col min="12790" max="12790" width="15.6640625" style="123" customWidth="1"/>
    <col min="12791" max="12791" width="17.44140625" style="123" customWidth="1"/>
    <col min="12792" max="12792" width="25.44140625" style="123" customWidth="1"/>
    <col min="12793" max="12793" width="16.6640625" style="123" customWidth="1"/>
    <col min="12794" max="12794" width="14.109375" style="123" customWidth="1"/>
    <col min="12795" max="12795" width="16.33203125" style="123" customWidth="1"/>
    <col min="12796" max="12796" width="15.44140625" style="123" customWidth="1"/>
    <col min="12797" max="13040" width="11.44140625" style="123"/>
    <col min="13041" max="13041" width="12.33203125" style="123" customWidth="1"/>
    <col min="13042" max="13042" width="43.44140625" style="123" customWidth="1"/>
    <col min="13043" max="13044" width="16.6640625" style="123" customWidth="1"/>
    <col min="13045" max="13045" width="17.44140625" style="123" customWidth="1"/>
    <col min="13046" max="13046" width="15.6640625" style="123" customWidth="1"/>
    <col min="13047" max="13047" width="17.44140625" style="123" customWidth="1"/>
    <col min="13048" max="13048" width="25.44140625" style="123" customWidth="1"/>
    <col min="13049" max="13049" width="16.6640625" style="123" customWidth="1"/>
    <col min="13050" max="13050" width="14.109375" style="123" customWidth="1"/>
    <col min="13051" max="13051" width="16.33203125" style="123" customWidth="1"/>
    <col min="13052" max="13052" width="15.44140625" style="123" customWidth="1"/>
    <col min="13053" max="13296" width="11.44140625" style="123"/>
    <col min="13297" max="13297" width="12.33203125" style="123" customWidth="1"/>
    <col min="13298" max="13298" width="43.44140625" style="123" customWidth="1"/>
    <col min="13299" max="13300" width="16.6640625" style="123" customWidth="1"/>
    <col min="13301" max="13301" width="17.44140625" style="123" customWidth="1"/>
    <col min="13302" max="13302" width="15.6640625" style="123" customWidth="1"/>
    <col min="13303" max="13303" width="17.44140625" style="123" customWidth="1"/>
    <col min="13304" max="13304" width="25.44140625" style="123" customWidth="1"/>
    <col min="13305" max="13305" width="16.6640625" style="123" customWidth="1"/>
    <col min="13306" max="13306" width="14.109375" style="123" customWidth="1"/>
    <col min="13307" max="13307" width="16.33203125" style="123" customWidth="1"/>
    <col min="13308" max="13308" width="15.44140625" style="123" customWidth="1"/>
    <col min="13309" max="13552" width="11.44140625" style="123"/>
    <col min="13553" max="13553" width="12.33203125" style="123" customWidth="1"/>
    <col min="13554" max="13554" width="43.44140625" style="123" customWidth="1"/>
    <col min="13555" max="13556" width="16.6640625" style="123" customWidth="1"/>
    <col min="13557" max="13557" width="17.44140625" style="123" customWidth="1"/>
    <col min="13558" max="13558" width="15.6640625" style="123" customWidth="1"/>
    <col min="13559" max="13559" width="17.44140625" style="123" customWidth="1"/>
    <col min="13560" max="13560" width="25.44140625" style="123" customWidth="1"/>
    <col min="13561" max="13561" width="16.6640625" style="123" customWidth="1"/>
    <col min="13562" max="13562" width="14.109375" style="123" customWidth="1"/>
    <col min="13563" max="13563" width="16.33203125" style="123" customWidth="1"/>
    <col min="13564" max="13564" width="15.44140625" style="123" customWidth="1"/>
    <col min="13565" max="13808" width="11.44140625" style="123"/>
    <col min="13809" max="13809" width="12.33203125" style="123" customWidth="1"/>
    <col min="13810" max="13810" width="43.44140625" style="123" customWidth="1"/>
    <col min="13811" max="13812" width="16.6640625" style="123" customWidth="1"/>
    <col min="13813" max="13813" width="17.44140625" style="123" customWidth="1"/>
    <col min="13814" max="13814" width="15.6640625" style="123" customWidth="1"/>
    <col min="13815" max="13815" width="17.44140625" style="123" customWidth="1"/>
    <col min="13816" max="13816" width="25.44140625" style="123" customWidth="1"/>
    <col min="13817" max="13817" width="16.6640625" style="123" customWidth="1"/>
    <col min="13818" max="13818" width="14.109375" style="123" customWidth="1"/>
    <col min="13819" max="13819" width="16.33203125" style="123" customWidth="1"/>
    <col min="13820" max="13820" width="15.44140625" style="123" customWidth="1"/>
    <col min="13821" max="14064" width="11.44140625" style="123"/>
    <col min="14065" max="14065" width="12.33203125" style="123" customWidth="1"/>
    <col min="14066" max="14066" width="43.44140625" style="123" customWidth="1"/>
    <col min="14067" max="14068" width="16.6640625" style="123" customWidth="1"/>
    <col min="14069" max="14069" width="17.44140625" style="123" customWidth="1"/>
    <col min="14070" max="14070" width="15.6640625" style="123" customWidth="1"/>
    <col min="14071" max="14071" width="17.44140625" style="123" customWidth="1"/>
    <col min="14072" max="14072" width="25.44140625" style="123" customWidth="1"/>
    <col min="14073" max="14073" width="16.6640625" style="123" customWidth="1"/>
    <col min="14074" max="14074" width="14.109375" style="123" customWidth="1"/>
    <col min="14075" max="14075" width="16.33203125" style="123" customWidth="1"/>
    <col min="14076" max="14076" width="15.44140625" style="123" customWidth="1"/>
    <col min="14077" max="14320" width="11.44140625" style="123"/>
    <col min="14321" max="14321" width="12.33203125" style="123" customWidth="1"/>
    <col min="14322" max="14322" width="43.44140625" style="123" customWidth="1"/>
    <col min="14323" max="14324" width="16.6640625" style="123" customWidth="1"/>
    <col min="14325" max="14325" width="17.44140625" style="123" customWidth="1"/>
    <col min="14326" max="14326" width="15.6640625" style="123" customWidth="1"/>
    <col min="14327" max="14327" width="17.44140625" style="123" customWidth="1"/>
    <col min="14328" max="14328" width="25.44140625" style="123" customWidth="1"/>
    <col min="14329" max="14329" width="16.6640625" style="123" customWidth="1"/>
    <col min="14330" max="14330" width="14.109375" style="123" customWidth="1"/>
    <col min="14331" max="14331" width="16.33203125" style="123" customWidth="1"/>
    <col min="14332" max="14332" width="15.44140625" style="123" customWidth="1"/>
    <col min="14333" max="14576" width="11.44140625" style="123"/>
    <col min="14577" max="14577" width="12.33203125" style="123" customWidth="1"/>
    <col min="14578" max="14578" width="43.44140625" style="123" customWidth="1"/>
    <col min="14579" max="14580" width="16.6640625" style="123" customWidth="1"/>
    <col min="14581" max="14581" width="17.44140625" style="123" customWidth="1"/>
    <col min="14582" max="14582" width="15.6640625" style="123" customWidth="1"/>
    <col min="14583" max="14583" width="17.44140625" style="123" customWidth="1"/>
    <col min="14584" max="14584" width="25.44140625" style="123" customWidth="1"/>
    <col min="14585" max="14585" width="16.6640625" style="123" customWidth="1"/>
    <col min="14586" max="14586" width="14.109375" style="123" customWidth="1"/>
    <col min="14587" max="14587" width="16.33203125" style="123" customWidth="1"/>
    <col min="14588" max="14588" width="15.44140625" style="123" customWidth="1"/>
    <col min="14589" max="14832" width="11.44140625" style="123"/>
    <col min="14833" max="14833" width="12.33203125" style="123" customWidth="1"/>
    <col min="14834" max="14834" width="43.44140625" style="123" customWidth="1"/>
    <col min="14835" max="14836" width="16.6640625" style="123" customWidth="1"/>
    <col min="14837" max="14837" width="17.44140625" style="123" customWidth="1"/>
    <col min="14838" max="14838" width="15.6640625" style="123" customWidth="1"/>
    <col min="14839" max="14839" width="17.44140625" style="123" customWidth="1"/>
    <col min="14840" max="14840" width="25.44140625" style="123" customWidth="1"/>
    <col min="14841" max="14841" width="16.6640625" style="123" customWidth="1"/>
    <col min="14842" max="14842" width="14.109375" style="123" customWidth="1"/>
    <col min="14843" max="14843" width="16.33203125" style="123" customWidth="1"/>
    <col min="14844" max="14844" width="15.44140625" style="123" customWidth="1"/>
    <col min="14845" max="15088" width="11.44140625" style="123"/>
    <col min="15089" max="15089" width="12.33203125" style="123" customWidth="1"/>
    <col min="15090" max="15090" width="43.44140625" style="123" customWidth="1"/>
    <col min="15091" max="15092" width="16.6640625" style="123" customWidth="1"/>
    <col min="15093" max="15093" width="17.44140625" style="123" customWidth="1"/>
    <col min="15094" max="15094" width="15.6640625" style="123" customWidth="1"/>
    <col min="15095" max="15095" width="17.44140625" style="123" customWidth="1"/>
    <col min="15096" max="15096" width="25.44140625" style="123" customWidth="1"/>
    <col min="15097" max="15097" width="16.6640625" style="123" customWidth="1"/>
    <col min="15098" max="15098" width="14.109375" style="123" customWidth="1"/>
    <col min="15099" max="15099" width="16.33203125" style="123" customWidth="1"/>
    <col min="15100" max="15100" width="15.44140625" style="123" customWidth="1"/>
    <col min="15101" max="15344" width="11.44140625" style="123"/>
    <col min="15345" max="15345" width="12.33203125" style="123" customWidth="1"/>
    <col min="15346" max="15346" width="43.44140625" style="123" customWidth="1"/>
    <col min="15347" max="15348" width="16.6640625" style="123" customWidth="1"/>
    <col min="15349" max="15349" width="17.44140625" style="123" customWidth="1"/>
    <col min="15350" max="15350" width="15.6640625" style="123" customWidth="1"/>
    <col min="15351" max="15351" width="17.44140625" style="123" customWidth="1"/>
    <col min="15352" max="15352" width="25.44140625" style="123" customWidth="1"/>
    <col min="15353" max="15353" width="16.6640625" style="123" customWidth="1"/>
    <col min="15354" max="15354" width="14.109375" style="123" customWidth="1"/>
    <col min="15355" max="15355" width="16.33203125" style="123" customWidth="1"/>
    <col min="15356" max="15356" width="15.44140625" style="123" customWidth="1"/>
    <col min="15357" max="15600" width="11.44140625" style="123"/>
    <col min="15601" max="15601" width="12.33203125" style="123" customWidth="1"/>
    <col min="15602" max="15602" width="43.44140625" style="123" customWidth="1"/>
    <col min="15603" max="15604" width="16.6640625" style="123" customWidth="1"/>
    <col min="15605" max="15605" width="17.44140625" style="123" customWidth="1"/>
    <col min="15606" max="15606" width="15.6640625" style="123" customWidth="1"/>
    <col min="15607" max="15607" width="17.44140625" style="123" customWidth="1"/>
    <col min="15608" max="15608" width="25.44140625" style="123" customWidth="1"/>
    <col min="15609" max="15609" width="16.6640625" style="123" customWidth="1"/>
    <col min="15610" max="15610" width="14.109375" style="123" customWidth="1"/>
    <col min="15611" max="15611" width="16.33203125" style="123" customWidth="1"/>
    <col min="15612" max="15612" width="15.44140625" style="123" customWidth="1"/>
    <col min="15613" max="15856" width="11.44140625" style="123"/>
    <col min="15857" max="15857" width="12.33203125" style="123" customWidth="1"/>
    <col min="15858" max="15858" width="43.44140625" style="123" customWidth="1"/>
    <col min="15859" max="15860" width="16.6640625" style="123" customWidth="1"/>
    <col min="15861" max="15861" width="17.44140625" style="123" customWidth="1"/>
    <col min="15862" max="15862" width="15.6640625" style="123" customWidth="1"/>
    <col min="15863" max="15863" width="17.44140625" style="123" customWidth="1"/>
    <col min="15864" max="15864" width="25.44140625" style="123" customWidth="1"/>
    <col min="15865" max="15865" width="16.6640625" style="123" customWidth="1"/>
    <col min="15866" max="15866" width="14.109375" style="123" customWidth="1"/>
    <col min="15867" max="15867" width="16.33203125" style="123" customWidth="1"/>
    <col min="15868" max="15868" width="15.44140625" style="123" customWidth="1"/>
    <col min="15869" max="16112" width="11.44140625" style="123"/>
    <col min="16113" max="16113" width="12.33203125" style="123" customWidth="1"/>
    <col min="16114" max="16114" width="43.44140625" style="123" customWidth="1"/>
    <col min="16115" max="16116" width="16.6640625" style="123" customWidth="1"/>
    <col min="16117" max="16117" width="17.44140625" style="123" customWidth="1"/>
    <col min="16118" max="16118" width="15.6640625" style="123" customWidth="1"/>
    <col min="16119" max="16119" width="17.44140625" style="123" customWidth="1"/>
    <col min="16120" max="16120" width="25.44140625" style="123" customWidth="1"/>
    <col min="16121" max="16121" width="16.6640625" style="123" customWidth="1"/>
    <col min="16122" max="16122" width="14.109375" style="123" customWidth="1"/>
    <col min="16123" max="16123" width="16.33203125" style="123" customWidth="1"/>
    <col min="16124" max="16124" width="15.44140625" style="123" customWidth="1"/>
    <col min="16125" max="16384" width="11.44140625" style="123"/>
  </cols>
  <sheetData>
    <row r="2" spans="1:14" ht="18" thickBot="1" x14ac:dyDescent="0.3">
      <c r="C2" s="3" t="s">
        <v>0</v>
      </c>
      <c r="D2" s="809" t="s">
        <v>775</v>
      </c>
      <c r="E2" s="809"/>
      <c r="F2" s="127"/>
      <c r="G2" s="355"/>
      <c r="H2" s="356"/>
      <c r="I2" s="6"/>
      <c r="J2" s="6"/>
    </row>
    <row r="3" spans="1:14" ht="18" customHeight="1" thickBot="1" x14ac:dyDescent="0.3">
      <c r="C3" s="9" t="s">
        <v>2</v>
      </c>
      <c r="D3" s="810" t="s">
        <v>1046</v>
      </c>
      <c r="E3" s="810"/>
      <c r="F3" s="128"/>
      <c r="G3" s="357"/>
      <c r="H3" s="358"/>
      <c r="I3" s="12"/>
      <c r="J3" s="12"/>
      <c r="K3" s="811" t="s">
        <v>4</v>
      </c>
      <c r="L3" s="812"/>
      <c r="M3" s="812"/>
      <c r="N3" s="813"/>
    </row>
    <row r="4" spans="1:14" ht="15" customHeight="1" thickBot="1" x14ac:dyDescent="0.3">
      <c r="C4" s="814" t="s">
        <v>5</v>
      </c>
      <c r="D4" s="815"/>
      <c r="E4" s="815"/>
      <c r="F4" s="815"/>
      <c r="G4" s="840"/>
      <c r="H4" s="840"/>
      <c r="I4" s="816"/>
      <c r="J4" s="13"/>
      <c r="K4" s="817" t="s">
        <v>6</v>
      </c>
      <c r="L4" s="818"/>
      <c r="M4" s="817" t="s">
        <v>7</v>
      </c>
      <c r="N4" s="818"/>
    </row>
    <row r="5" spans="1:14" ht="27" thickBot="1" x14ac:dyDescent="0.3">
      <c r="A5" s="14" t="s">
        <v>8</v>
      </c>
      <c r="B5" s="14" t="s">
        <v>9</v>
      </c>
      <c r="C5" s="15" t="s">
        <v>10</v>
      </c>
      <c r="D5" s="16" t="s">
        <v>11</v>
      </c>
      <c r="E5" s="16" t="s">
        <v>12</v>
      </c>
      <c r="F5" s="16" t="s">
        <v>13</v>
      </c>
      <c r="G5" s="360" t="s">
        <v>14</v>
      </c>
      <c r="H5" s="361" t="s">
        <v>15</v>
      </c>
      <c r="I5" s="20" t="s">
        <v>16</v>
      </c>
      <c r="J5" s="20"/>
      <c r="K5" s="16" t="s">
        <v>17</v>
      </c>
      <c r="L5" s="21" t="s">
        <v>18</v>
      </c>
      <c r="M5" s="22" t="s">
        <v>19</v>
      </c>
      <c r="N5" s="23" t="s">
        <v>18</v>
      </c>
    </row>
    <row r="6" spans="1:14" ht="13.8" x14ac:dyDescent="0.25">
      <c r="A6" s="24"/>
      <c r="B6" s="24"/>
      <c r="C6" s="25" t="s">
        <v>20</v>
      </c>
      <c r="D6" s="26" t="s">
        <v>21</v>
      </c>
      <c r="E6" s="129"/>
      <c r="F6" s="129"/>
      <c r="G6" s="362">
        <v>168075416</v>
      </c>
      <c r="H6" s="344">
        <f>+E6+F6+G6</f>
        <v>168075416</v>
      </c>
      <c r="I6" s="30"/>
      <c r="J6" s="30"/>
      <c r="K6" s="130"/>
      <c r="L6" s="131"/>
      <c r="M6" s="132"/>
      <c r="N6" s="46"/>
    </row>
    <row r="7" spans="1:14" ht="13.8" x14ac:dyDescent="0.25">
      <c r="A7" s="24"/>
      <c r="B7" s="24"/>
      <c r="C7" s="34" t="s">
        <v>22</v>
      </c>
      <c r="D7" s="35" t="s">
        <v>23</v>
      </c>
      <c r="E7" s="133"/>
      <c r="F7" s="133"/>
      <c r="G7" s="363">
        <v>2000000</v>
      </c>
      <c r="H7" s="349">
        <f t="shared" ref="H7:H70" si="0">+E7+F7+G7</f>
        <v>2000000</v>
      </c>
      <c r="I7" s="39"/>
      <c r="J7" s="39"/>
      <c r="K7" s="134"/>
      <c r="L7" s="135"/>
      <c r="M7" s="136"/>
      <c r="N7" s="46"/>
    </row>
    <row r="8" spans="1:14" ht="13.8" x14ac:dyDescent="0.25">
      <c r="A8" s="24"/>
      <c r="B8" s="24"/>
      <c r="C8" s="34" t="s">
        <v>24</v>
      </c>
      <c r="D8" s="35" t="s">
        <v>25</v>
      </c>
      <c r="E8" s="133"/>
      <c r="F8" s="133"/>
      <c r="G8" s="363">
        <v>8200000</v>
      </c>
      <c r="H8" s="349">
        <f t="shared" si="0"/>
        <v>8200000</v>
      </c>
      <c r="I8" s="39"/>
      <c r="J8" s="39"/>
      <c r="K8" s="134"/>
      <c r="L8" s="135"/>
      <c r="M8" s="136"/>
      <c r="N8" s="46"/>
    </row>
    <row r="9" spans="1:14" ht="13.8" x14ac:dyDescent="0.25">
      <c r="A9" s="24"/>
      <c r="B9" s="24"/>
      <c r="C9" s="34" t="s">
        <v>26</v>
      </c>
      <c r="D9" s="35" t="s">
        <v>27</v>
      </c>
      <c r="E9" s="133"/>
      <c r="F9" s="133"/>
      <c r="G9" s="363">
        <v>19300000</v>
      </c>
      <c r="H9" s="349">
        <f t="shared" si="0"/>
        <v>19300000</v>
      </c>
      <c r="I9" s="39"/>
      <c r="J9" s="39"/>
      <c r="K9" s="134"/>
      <c r="L9" s="135"/>
      <c r="M9" s="136"/>
      <c r="N9" s="46"/>
    </row>
    <row r="10" spans="1:14" ht="13.8" x14ac:dyDescent="0.25">
      <c r="A10" s="24"/>
      <c r="B10" s="24"/>
      <c r="C10" s="34" t="s">
        <v>28</v>
      </c>
      <c r="D10" s="35" t="s">
        <v>29</v>
      </c>
      <c r="E10" s="133"/>
      <c r="F10" s="133"/>
      <c r="G10" s="363">
        <v>16670670</v>
      </c>
      <c r="H10" s="349">
        <f t="shared" si="0"/>
        <v>16670670</v>
      </c>
      <c r="I10" s="39"/>
      <c r="J10" s="39"/>
      <c r="K10" s="134"/>
      <c r="L10" s="135"/>
      <c r="M10" s="136"/>
      <c r="N10" s="46"/>
    </row>
    <row r="11" spans="1:14" ht="13.8" x14ac:dyDescent="0.25">
      <c r="A11" s="24"/>
      <c r="B11" s="24"/>
      <c r="C11" s="34" t="s">
        <v>30</v>
      </c>
      <c r="D11" s="35" t="s">
        <v>31</v>
      </c>
      <c r="E11" s="133"/>
      <c r="F11" s="133"/>
      <c r="G11" s="363">
        <v>19172054</v>
      </c>
      <c r="H11" s="349">
        <f t="shared" si="0"/>
        <v>19172054</v>
      </c>
      <c r="I11" s="39"/>
      <c r="J11" s="39"/>
      <c r="K11" s="134"/>
      <c r="L11" s="135"/>
      <c r="M11" s="136"/>
      <c r="N11" s="46"/>
    </row>
    <row r="12" spans="1:14" ht="13.8" x14ac:dyDescent="0.25">
      <c r="A12" s="24"/>
      <c r="B12" s="24"/>
      <c r="C12" s="34" t="s">
        <v>32</v>
      </c>
      <c r="D12" s="35" t="s">
        <v>33</v>
      </c>
      <c r="E12" s="133"/>
      <c r="F12" s="133"/>
      <c r="G12" s="363">
        <v>15543102</v>
      </c>
      <c r="H12" s="349">
        <f t="shared" si="0"/>
        <v>15543102</v>
      </c>
      <c r="I12" s="39"/>
      <c r="J12" s="39"/>
      <c r="K12" s="134"/>
      <c r="L12" s="135"/>
      <c r="M12" s="136"/>
      <c r="N12" s="46"/>
    </row>
    <row r="13" spans="1:14" ht="13.8" x14ac:dyDescent="0.25">
      <c r="A13" s="24"/>
      <c r="B13" s="24"/>
      <c r="C13" s="34" t="s">
        <v>34</v>
      </c>
      <c r="D13" s="35" t="s">
        <v>35</v>
      </c>
      <c r="E13" s="133"/>
      <c r="F13" s="133"/>
      <c r="G13" s="363">
        <v>3500000</v>
      </c>
      <c r="H13" s="349">
        <f t="shared" si="0"/>
        <v>3500000</v>
      </c>
      <c r="I13" s="39"/>
      <c r="J13" s="39"/>
      <c r="K13" s="134"/>
      <c r="L13" s="135"/>
      <c r="M13" s="136"/>
      <c r="N13" s="46"/>
    </row>
    <row r="14" spans="1:14" ht="45.6" x14ac:dyDescent="0.25">
      <c r="A14" s="24"/>
      <c r="B14" s="24"/>
      <c r="C14" s="34" t="s">
        <v>36</v>
      </c>
      <c r="D14" s="40" t="s">
        <v>37</v>
      </c>
      <c r="E14" s="137"/>
      <c r="F14" s="137"/>
      <c r="G14" s="363">
        <v>21579250</v>
      </c>
      <c r="H14" s="349">
        <f t="shared" si="0"/>
        <v>21579250</v>
      </c>
      <c r="I14" s="365" t="s">
        <v>1000</v>
      </c>
      <c r="J14" s="39"/>
      <c r="K14" s="134"/>
      <c r="L14" s="135"/>
      <c r="M14" s="136"/>
      <c r="N14" s="46"/>
    </row>
    <row r="15" spans="1:14" ht="22.8" x14ac:dyDescent="0.25">
      <c r="A15" s="24"/>
      <c r="B15" s="24"/>
      <c r="C15" s="34" t="s">
        <v>39</v>
      </c>
      <c r="D15" s="43" t="s">
        <v>40</v>
      </c>
      <c r="E15" s="138"/>
      <c r="F15" s="138"/>
      <c r="G15" s="363">
        <v>1166446</v>
      </c>
      <c r="H15" s="349">
        <f t="shared" si="0"/>
        <v>1166446</v>
      </c>
      <c r="I15" s="365" t="s">
        <v>1001</v>
      </c>
      <c r="J15" s="39"/>
      <c r="K15" s="134"/>
      <c r="L15" s="135"/>
      <c r="M15" s="136"/>
      <c r="N15" s="46"/>
    </row>
    <row r="16" spans="1:14" ht="45.6" x14ac:dyDescent="0.25">
      <c r="A16" s="24"/>
      <c r="B16" s="24"/>
      <c r="C16" s="34" t="s">
        <v>42</v>
      </c>
      <c r="D16" s="40" t="s">
        <v>43</v>
      </c>
      <c r="E16" s="137"/>
      <c r="F16" s="137"/>
      <c r="G16" s="363">
        <v>12644274</v>
      </c>
      <c r="H16" s="349">
        <f t="shared" si="0"/>
        <v>12644274</v>
      </c>
      <c r="I16" s="365" t="s">
        <v>1002</v>
      </c>
      <c r="J16" s="39"/>
      <c r="K16" s="134"/>
      <c r="L16" s="135"/>
      <c r="M16" s="136"/>
      <c r="N16" s="46"/>
    </row>
    <row r="17" spans="1:14" ht="34.200000000000003" x14ac:dyDescent="0.25">
      <c r="A17" s="24"/>
      <c r="B17" s="24"/>
      <c r="C17" s="34" t="s">
        <v>45</v>
      </c>
      <c r="D17" s="40" t="s">
        <v>46</v>
      </c>
      <c r="E17" s="137"/>
      <c r="F17" s="137"/>
      <c r="G17" s="363">
        <v>6998676</v>
      </c>
      <c r="H17" s="349">
        <f t="shared" si="0"/>
        <v>6998676</v>
      </c>
      <c r="I17" s="365" t="s">
        <v>1003</v>
      </c>
      <c r="J17" s="39"/>
      <c r="K17" s="134"/>
      <c r="L17" s="135"/>
      <c r="M17" s="136"/>
      <c r="N17" s="46"/>
    </row>
    <row r="18" spans="1:14" ht="34.200000000000003" x14ac:dyDescent="0.25">
      <c r="A18" s="24"/>
      <c r="B18" s="24"/>
      <c r="C18" s="34" t="s">
        <v>48</v>
      </c>
      <c r="D18" s="40" t="s">
        <v>49</v>
      </c>
      <c r="E18" s="137"/>
      <c r="F18" s="137"/>
      <c r="G18" s="363">
        <v>3499338</v>
      </c>
      <c r="H18" s="349">
        <f t="shared" si="0"/>
        <v>3499338</v>
      </c>
      <c r="I18" s="365" t="s">
        <v>1004</v>
      </c>
      <c r="J18" s="39"/>
      <c r="K18" s="134"/>
      <c r="L18" s="135"/>
      <c r="M18" s="136"/>
      <c r="N18" s="46"/>
    </row>
    <row r="19" spans="1:14" ht="22.8" x14ac:dyDescent="0.25">
      <c r="A19" s="24"/>
      <c r="B19" s="24"/>
      <c r="C19" s="34" t="s">
        <v>51</v>
      </c>
      <c r="D19" s="40" t="s">
        <v>52</v>
      </c>
      <c r="E19" s="137"/>
      <c r="F19" s="137"/>
      <c r="G19" s="363">
        <v>4000000</v>
      </c>
      <c r="H19" s="349">
        <f t="shared" si="0"/>
        <v>4000000</v>
      </c>
      <c r="I19" s="39" t="s">
        <v>1047</v>
      </c>
      <c r="J19" s="39"/>
      <c r="K19" s="134"/>
      <c r="L19" s="135"/>
      <c r="M19" s="136"/>
      <c r="N19" s="46"/>
    </row>
    <row r="20" spans="1:14" ht="13.8" hidden="1" x14ac:dyDescent="0.25">
      <c r="A20" s="2">
        <v>1</v>
      </c>
      <c r="B20" s="45" t="s">
        <v>54</v>
      </c>
      <c r="C20" s="34" t="s">
        <v>55</v>
      </c>
      <c r="D20" s="46" t="s">
        <v>56</v>
      </c>
      <c r="E20" s="139"/>
      <c r="F20" s="139"/>
      <c r="G20" s="384"/>
      <c r="H20" s="385">
        <f t="shared" si="0"/>
        <v>0</v>
      </c>
      <c r="I20" s="49"/>
      <c r="J20" s="49"/>
      <c r="K20" s="31"/>
      <c r="L20" s="140"/>
      <c r="M20" s="141" t="s">
        <v>57</v>
      </c>
      <c r="N20" s="46"/>
    </row>
    <row r="21" spans="1:14" ht="13.8" hidden="1" x14ac:dyDescent="0.25">
      <c r="A21" s="2">
        <v>1</v>
      </c>
      <c r="B21" s="45" t="s">
        <v>54</v>
      </c>
      <c r="C21" s="34" t="s">
        <v>58</v>
      </c>
      <c r="D21" s="46" t="s">
        <v>59</v>
      </c>
      <c r="E21" s="142"/>
      <c r="F21" s="142"/>
      <c r="G21" s="384"/>
      <c r="H21" s="385">
        <f t="shared" si="0"/>
        <v>0</v>
      </c>
      <c r="I21" s="49"/>
      <c r="J21" s="49"/>
      <c r="K21" s="31"/>
      <c r="L21" s="140"/>
      <c r="M21" s="141" t="s">
        <v>57</v>
      </c>
      <c r="N21" s="46"/>
    </row>
    <row r="22" spans="1:14" ht="13.8" hidden="1" x14ac:dyDescent="0.25">
      <c r="A22" s="2">
        <v>1</v>
      </c>
      <c r="B22" s="45" t="s">
        <v>54</v>
      </c>
      <c r="C22" s="34" t="s">
        <v>60</v>
      </c>
      <c r="D22" s="46" t="s">
        <v>61</v>
      </c>
      <c r="E22" s="142"/>
      <c r="F22" s="142"/>
      <c r="G22" s="384"/>
      <c r="H22" s="385">
        <f t="shared" si="0"/>
        <v>0</v>
      </c>
      <c r="I22" s="49"/>
      <c r="J22" s="49"/>
      <c r="K22" s="31"/>
      <c r="L22" s="140"/>
      <c r="M22" s="141" t="s">
        <v>57</v>
      </c>
      <c r="N22" s="46"/>
    </row>
    <row r="23" spans="1:14" ht="13.8" hidden="1" x14ac:dyDescent="0.25">
      <c r="A23" s="2">
        <v>1</v>
      </c>
      <c r="B23" s="45" t="s">
        <v>54</v>
      </c>
      <c r="C23" s="34" t="s">
        <v>64</v>
      </c>
      <c r="D23" s="46" t="s">
        <v>65</v>
      </c>
      <c r="E23" s="142"/>
      <c r="F23" s="142"/>
      <c r="G23" s="384"/>
      <c r="H23" s="385">
        <f t="shared" si="0"/>
        <v>0</v>
      </c>
      <c r="I23" s="49"/>
      <c r="J23" s="49"/>
      <c r="K23" s="31"/>
      <c r="L23" s="140"/>
      <c r="M23" s="141" t="s">
        <v>57</v>
      </c>
      <c r="N23" s="46"/>
    </row>
    <row r="24" spans="1:14" ht="13.8" hidden="1" x14ac:dyDescent="0.25">
      <c r="A24" s="2">
        <v>1</v>
      </c>
      <c r="B24" s="45" t="s">
        <v>54</v>
      </c>
      <c r="C24" s="34" t="s">
        <v>66</v>
      </c>
      <c r="D24" s="46" t="s">
        <v>67</v>
      </c>
      <c r="E24" s="142"/>
      <c r="F24" s="142"/>
      <c r="G24" s="384"/>
      <c r="H24" s="385">
        <f t="shared" si="0"/>
        <v>0</v>
      </c>
      <c r="I24" s="49"/>
      <c r="J24" s="49"/>
      <c r="K24" s="31"/>
      <c r="L24" s="140"/>
      <c r="M24" s="141" t="s">
        <v>57</v>
      </c>
      <c r="N24" s="46"/>
    </row>
    <row r="25" spans="1:14" ht="13.8" hidden="1" x14ac:dyDescent="0.25">
      <c r="A25" s="2">
        <v>1</v>
      </c>
      <c r="B25" s="45" t="s">
        <v>68</v>
      </c>
      <c r="C25" s="34" t="s">
        <v>69</v>
      </c>
      <c r="D25" s="46" t="s">
        <v>70</v>
      </c>
      <c r="E25" s="142"/>
      <c r="F25" s="142"/>
      <c r="G25" s="384"/>
      <c r="H25" s="385">
        <f t="shared" si="0"/>
        <v>0</v>
      </c>
      <c r="I25" s="49"/>
      <c r="J25" s="49"/>
      <c r="K25" s="31"/>
      <c r="L25" s="140"/>
      <c r="M25" s="143"/>
      <c r="N25" s="46"/>
    </row>
    <row r="26" spans="1:14" ht="13.8" x14ac:dyDescent="0.25">
      <c r="A26" s="2">
        <v>1</v>
      </c>
      <c r="B26" s="45" t="s">
        <v>68</v>
      </c>
      <c r="C26" s="34" t="s">
        <v>71</v>
      </c>
      <c r="D26" s="46" t="s">
        <v>72</v>
      </c>
      <c r="E26" s="142"/>
      <c r="F26" s="142"/>
      <c r="G26" s="366">
        <v>6200000</v>
      </c>
      <c r="H26" s="349">
        <f t="shared" si="0"/>
        <v>6200000</v>
      </c>
      <c r="I26" s="49"/>
      <c r="J26" s="49"/>
      <c r="K26" s="31"/>
      <c r="L26" s="140"/>
      <c r="M26" s="143"/>
      <c r="N26" s="46"/>
    </row>
    <row r="27" spans="1:14" ht="13.8" x14ac:dyDescent="0.25">
      <c r="A27" s="2">
        <v>1</v>
      </c>
      <c r="B27" s="45" t="s">
        <v>68</v>
      </c>
      <c r="C27" s="34" t="s">
        <v>73</v>
      </c>
      <c r="D27" s="46" t="s">
        <v>74</v>
      </c>
      <c r="E27" s="142"/>
      <c r="F27" s="142"/>
      <c r="G27" s="366">
        <v>300000</v>
      </c>
      <c r="H27" s="349">
        <f t="shared" si="0"/>
        <v>300000</v>
      </c>
      <c r="I27" s="49"/>
      <c r="J27" s="49"/>
      <c r="K27" s="31" t="s">
        <v>129</v>
      </c>
      <c r="L27" s="140" t="s">
        <v>1048</v>
      </c>
      <c r="M27" s="143"/>
      <c r="N27" s="46"/>
    </row>
    <row r="28" spans="1:14" ht="13.8" x14ac:dyDescent="0.25">
      <c r="A28" s="2">
        <v>1</v>
      </c>
      <c r="B28" s="45" t="s">
        <v>68</v>
      </c>
      <c r="C28" s="34" t="s">
        <v>75</v>
      </c>
      <c r="D28" s="46" t="s">
        <v>76</v>
      </c>
      <c r="E28" s="142"/>
      <c r="F28" s="142"/>
      <c r="G28" s="366">
        <v>2500000</v>
      </c>
      <c r="H28" s="349">
        <f t="shared" si="0"/>
        <v>2500000</v>
      </c>
      <c r="I28" s="49"/>
      <c r="J28" s="49"/>
      <c r="K28" s="31" t="s">
        <v>129</v>
      </c>
      <c r="L28" s="140"/>
      <c r="M28" s="143" t="s">
        <v>1049</v>
      </c>
      <c r="N28" s="46" t="s">
        <v>1050</v>
      </c>
    </row>
    <row r="29" spans="1:14" ht="13.8" x14ac:dyDescent="0.25">
      <c r="A29" s="2">
        <v>1</v>
      </c>
      <c r="B29" s="45" t="s">
        <v>68</v>
      </c>
      <c r="C29" s="34" t="s">
        <v>79</v>
      </c>
      <c r="D29" s="46" t="s">
        <v>80</v>
      </c>
      <c r="E29" s="142"/>
      <c r="F29" s="142"/>
      <c r="G29" s="366">
        <v>250000</v>
      </c>
      <c r="H29" s="349">
        <f t="shared" si="0"/>
        <v>250000</v>
      </c>
      <c r="I29" s="49"/>
      <c r="J29" s="49"/>
      <c r="K29" s="31"/>
      <c r="L29" s="140"/>
      <c r="M29" s="143"/>
      <c r="N29" s="46"/>
    </row>
    <row r="30" spans="1:14" ht="13.8" x14ac:dyDescent="0.25">
      <c r="A30" s="2">
        <v>1</v>
      </c>
      <c r="B30" s="45" t="s">
        <v>83</v>
      </c>
      <c r="C30" s="34" t="s">
        <v>84</v>
      </c>
      <c r="D30" s="50" t="s">
        <v>85</v>
      </c>
      <c r="E30" s="145"/>
      <c r="F30" s="145"/>
      <c r="G30" s="366">
        <v>70000</v>
      </c>
      <c r="H30" s="349">
        <f t="shared" si="0"/>
        <v>70000</v>
      </c>
      <c r="I30" s="52"/>
      <c r="J30" s="52"/>
      <c r="K30" s="31"/>
      <c r="L30" s="140"/>
      <c r="M30" s="141"/>
      <c r="N30" s="46"/>
    </row>
    <row r="31" spans="1:14" ht="13.8" hidden="1" x14ac:dyDescent="0.25">
      <c r="A31" s="2">
        <v>1</v>
      </c>
      <c r="B31" s="45" t="s">
        <v>83</v>
      </c>
      <c r="C31" s="34" t="s">
        <v>90</v>
      </c>
      <c r="D31" s="50" t="s">
        <v>91</v>
      </c>
      <c r="E31" s="145"/>
      <c r="F31" s="145"/>
      <c r="G31" s="384"/>
      <c r="H31" s="385">
        <f t="shared" si="0"/>
        <v>0</v>
      </c>
      <c r="I31" s="52"/>
      <c r="J31" s="52"/>
      <c r="K31" s="31"/>
      <c r="L31" s="140"/>
      <c r="M31" s="143"/>
      <c r="N31" s="46"/>
    </row>
    <row r="32" spans="1:14" ht="13.8" x14ac:dyDescent="0.25">
      <c r="A32" s="2">
        <v>1</v>
      </c>
      <c r="B32" s="45" t="s">
        <v>83</v>
      </c>
      <c r="C32" s="34" t="s">
        <v>93</v>
      </c>
      <c r="D32" s="50" t="s">
        <v>94</v>
      </c>
      <c r="E32" s="145"/>
      <c r="F32" s="145"/>
      <c r="G32" s="366">
        <v>5000000</v>
      </c>
      <c r="H32" s="349">
        <f t="shared" si="0"/>
        <v>5000000</v>
      </c>
      <c r="I32" s="52"/>
      <c r="J32" s="52"/>
      <c r="K32" s="31" t="s">
        <v>129</v>
      </c>
      <c r="L32" s="140" t="s">
        <v>1051</v>
      </c>
      <c r="M32" s="143"/>
      <c r="N32" s="46"/>
    </row>
    <row r="33" spans="1:14" ht="13.8" hidden="1" x14ac:dyDescent="0.25">
      <c r="A33" s="2">
        <v>1</v>
      </c>
      <c r="B33" s="45" t="s">
        <v>83</v>
      </c>
      <c r="C33" s="34" t="s">
        <v>96</v>
      </c>
      <c r="D33" s="50" t="s">
        <v>97</v>
      </c>
      <c r="E33" s="145"/>
      <c r="F33" s="145"/>
      <c r="G33" s="384"/>
      <c r="H33" s="385">
        <f t="shared" si="0"/>
        <v>0</v>
      </c>
      <c r="I33" s="53"/>
      <c r="J33" s="53"/>
      <c r="K33" s="31"/>
      <c r="L33" s="140"/>
      <c r="M33" s="143"/>
      <c r="N33" s="46"/>
    </row>
    <row r="34" spans="1:14" ht="13.8" hidden="1" x14ac:dyDescent="0.25">
      <c r="A34" s="2">
        <v>1</v>
      </c>
      <c r="B34" s="45" t="s">
        <v>83</v>
      </c>
      <c r="C34" s="34" t="s">
        <v>98</v>
      </c>
      <c r="D34" s="50" t="s">
        <v>99</v>
      </c>
      <c r="E34" s="145"/>
      <c r="F34" s="145"/>
      <c r="G34" s="384"/>
      <c r="H34" s="385">
        <f t="shared" si="0"/>
        <v>0</v>
      </c>
      <c r="I34" s="53"/>
      <c r="J34" s="53"/>
      <c r="K34" s="31"/>
      <c r="L34" s="140"/>
      <c r="M34" s="143"/>
      <c r="N34" s="46"/>
    </row>
    <row r="35" spans="1:14" ht="26.4" x14ac:dyDescent="0.25">
      <c r="A35" s="2">
        <v>1</v>
      </c>
      <c r="B35" s="45" t="s">
        <v>83</v>
      </c>
      <c r="C35" s="34" t="s">
        <v>100</v>
      </c>
      <c r="D35" s="54" t="s">
        <v>101</v>
      </c>
      <c r="E35" s="145"/>
      <c r="F35" s="145"/>
      <c r="G35" s="366">
        <v>1579000</v>
      </c>
      <c r="H35" s="349">
        <f t="shared" si="0"/>
        <v>1579000</v>
      </c>
      <c r="I35" s="386"/>
      <c r="J35" s="386"/>
      <c r="K35" s="31"/>
      <c r="L35" s="140"/>
      <c r="M35" s="143"/>
      <c r="N35" s="46"/>
    </row>
    <row r="36" spans="1:14" ht="26.4" x14ac:dyDescent="0.25">
      <c r="A36" s="2">
        <v>1</v>
      </c>
      <c r="B36" s="45" t="s">
        <v>83</v>
      </c>
      <c r="C36" s="34" t="s">
        <v>104</v>
      </c>
      <c r="D36" s="54" t="s">
        <v>105</v>
      </c>
      <c r="E36" s="145"/>
      <c r="F36" s="145"/>
      <c r="G36" s="366">
        <v>12848540</v>
      </c>
      <c r="H36" s="349">
        <f t="shared" si="0"/>
        <v>12848540</v>
      </c>
      <c r="I36" s="387"/>
      <c r="J36" s="387"/>
      <c r="K36" s="31" t="s">
        <v>129</v>
      </c>
      <c r="L36" s="388" t="s">
        <v>1052</v>
      </c>
      <c r="M36" s="143" t="s">
        <v>1053</v>
      </c>
      <c r="N36" s="46" t="s">
        <v>1054</v>
      </c>
    </row>
    <row r="37" spans="1:14" ht="13.8" hidden="1" x14ac:dyDescent="0.25">
      <c r="A37" s="2">
        <v>1</v>
      </c>
      <c r="B37" s="45" t="s">
        <v>109</v>
      </c>
      <c r="C37" s="34" t="s">
        <v>110</v>
      </c>
      <c r="D37" s="50" t="s">
        <v>111</v>
      </c>
      <c r="E37" s="145"/>
      <c r="F37" s="145"/>
      <c r="G37" s="389"/>
      <c r="H37" s="385">
        <f t="shared" si="0"/>
        <v>0</v>
      </c>
      <c r="I37" s="53"/>
      <c r="J37" s="53"/>
      <c r="K37" s="31"/>
      <c r="L37" s="140"/>
      <c r="M37" s="143"/>
      <c r="N37" s="46"/>
    </row>
    <row r="38" spans="1:14" ht="13.8" hidden="1" x14ac:dyDescent="0.25">
      <c r="A38" s="2">
        <v>1</v>
      </c>
      <c r="B38" s="45" t="s">
        <v>109</v>
      </c>
      <c r="C38" s="34" t="s">
        <v>112</v>
      </c>
      <c r="D38" s="50" t="s">
        <v>113</v>
      </c>
      <c r="E38" s="145"/>
      <c r="F38" s="145"/>
      <c r="G38" s="389"/>
      <c r="H38" s="385">
        <f t="shared" si="0"/>
        <v>0</v>
      </c>
      <c r="I38" s="53"/>
      <c r="J38" s="53"/>
      <c r="K38" s="31"/>
      <c r="L38" s="140"/>
      <c r="M38" s="143"/>
      <c r="N38" s="46"/>
    </row>
    <row r="39" spans="1:14" ht="13.8" hidden="1" x14ac:dyDescent="0.25">
      <c r="A39" s="2">
        <v>1</v>
      </c>
      <c r="B39" s="45" t="s">
        <v>109</v>
      </c>
      <c r="C39" s="34" t="s">
        <v>114</v>
      </c>
      <c r="D39" s="50" t="s">
        <v>115</v>
      </c>
      <c r="E39" s="145"/>
      <c r="F39" s="145"/>
      <c r="G39" s="384"/>
      <c r="H39" s="385">
        <f t="shared" si="0"/>
        <v>0</v>
      </c>
      <c r="I39" s="53"/>
      <c r="J39" s="53"/>
      <c r="K39" s="31"/>
      <c r="L39" s="140"/>
      <c r="M39" s="141"/>
      <c r="N39" s="46"/>
    </row>
    <row r="40" spans="1:14" ht="13.8" hidden="1" x14ac:dyDescent="0.25">
      <c r="A40" s="2">
        <v>1</v>
      </c>
      <c r="B40" s="45" t="s">
        <v>109</v>
      </c>
      <c r="C40" s="34" t="s">
        <v>116</v>
      </c>
      <c r="D40" s="50" t="s">
        <v>117</v>
      </c>
      <c r="E40" s="145"/>
      <c r="F40" s="145"/>
      <c r="G40" s="384"/>
      <c r="H40" s="385">
        <f t="shared" si="0"/>
        <v>0</v>
      </c>
      <c r="I40" s="53"/>
      <c r="J40" s="53"/>
      <c r="K40" s="147"/>
      <c r="L40" s="148"/>
      <c r="M40" s="141"/>
      <c r="N40" s="46"/>
    </row>
    <row r="41" spans="1:14" ht="13.8" hidden="1" x14ac:dyDescent="0.25">
      <c r="A41" s="2">
        <v>1</v>
      </c>
      <c r="B41" s="45" t="s">
        <v>109</v>
      </c>
      <c r="C41" s="34" t="s">
        <v>120</v>
      </c>
      <c r="D41" s="50" t="s">
        <v>121</v>
      </c>
      <c r="E41" s="145"/>
      <c r="F41" s="145"/>
      <c r="G41" s="384"/>
      <c r="H41" s="385">
        <f t="shared" si="0"/>
        <v>0</v>
      </c>
      <c r="I41" s="52"/>
      <c r="J41" s="52"/>
      <c r="K41" s="31"/>
      <c r="L41" s="140"/>
      <c r="M41" s="143"/>
      <c r="N41" s="46"/>
    </row>
    <row r="42" spans="1:14" ht="51" customHeight="1" x14ac:dyDescent="0.25">
      <c r="A42" s="2">
        <v>1</v>
      </c>
      <c r="B42" s="45" t="s">
        <v>109</v>
      </c>
      <c r="C42" s="34" t="s">
        <v>126</v>
      </c>
      <c r="D42" s="50" t="s">
        <v>127</v>
      </c>
      <c r="E42" s="145"/>
      <c r="F42" s="145"/>
      <c r="G42" s="366">
        <v>12239000</v>
      </c>
      <c r="H42" s="349">
        <f t="shared" si="0"/>
        <v>12239000</v>
      </c>
      <c r="I42" s="390" t="s">
        <v>1055</v>
      </c>
      <c r="J42" s="390"/>
      <c r="K42" s="149" t="s">
        <v>129</v>
      </c>
      <c r="L42" s="150" t="s">
        <v>1056</v>
      </c>
      <c r="M42" s="158" t="s">
        <v>1057</v>
      </c>
      <c r="N42" s="46" t="s">
        <v>1058</v>
      </c>
    </row>
    <row r="43" spans="1:14" ht="28.8" x14ac:dyDescent="0.25">
      <c r="A43" s="2">
        <v>1</v>
      </c>
      <c r="B43" s="45" t="s">
        <v>109</v>
      </c>
      <c r="C43" s="74" t="s">
        <v>133</v>
      </c>
      <c r="D43" s="46" t="s">
        <v>134</v>
      </c>
      <c r="E43" s="326"/>
      <c r="F43" s="326"/>
      <c r="G43" s="403">
        <f>8322000-2000000</f>
        <v>6322000</v>
      </c>
      <c r="H43" s="349">
        <f t="shared" si="0"/>
        <v>6322000</v>
      </c>
      <c r="I43" s="387" t="s">
        <v>1059</v>
      </c>
      <c r="J43" s="387"/>
      <c r="K43" s="31" t="s">
        <v>129</v>
      </c>
      <c r="L43" s="140" t="s">
        <v>1060</v>
      </c>
      <c r="M43" s="141" t="s">
        <v>1061</v>
      </c>
      <c r="N43" s="46" t="s">
        <v>1062</v>
      </c>
    </row>
    <row r="44" spans="1:14" ht="13.8" hidden="1" x14ac:dyDescent="0.25">
      <c r="A44" s="2">
        <v>1</v>
      </c>
      <c r="B44" s="45" t="s">
        <v>139</v>
      </c>
      <c r="C44" s="60" t="s">
        <v>140</v>
      </c>
      <c r="D44" s="54" t="s">
        <v>141</v>
      </c>
      <c r="E44" s="152"/>
      <c r="F44" s="152"/>
      <c r="G44" s="392"/>
      <c r="H44" s="385">
        <f t="shared" si="0"/>
        <v>0</v>
      </c>
      <c r="I44" s="62"/>
      <c r="J44" s="62"/>
      <c r="K44" s="31"/>
      <c r="L44" s="140"/>
      <c r="M44" s="141"/>
      <c r="N44" s="46"/>
    </row>
    <row r="45" spans="1:14" ht="13.8" hidden="1" x14ac:dyDescent="0.25">
      <c r="A45" s="2">
        <v>1</v>
      </c>
      <c r="B45" s="45" t="s">
        <v>139</v>
      </c>
      <c r="C45" s="60" t="s">
        <v>142</v>
      </c>
      <c r="D45" s="54" t="s">
        <v>143</v>
      </c>
      <c r="E45" s="152"/>
      <c r="F45" s="152"/>
      <c r="G45" s="392"/>
      <c r="H45" s="385">
        <f t="shared" si="0"/>
        <v>0</v>
      </c>
      <c r="I45" s="49"/>
      <c r="J45" s="49"/>
      <c r="K45" s="31"/>
      <c r="L45" s="140"/>
      <c r="M45" s="141"/>
      <c r="N45" s="46"/>
    </row>
    <row r="46" spans="1:14" ht="13.8" hidden="1" x14ac:dyDescent="0.25">
      <c r="A46" s="2">
        <v>1</v>
      </c>
      <c r="B46" s="45" t="s">
        <v>139</v>
      </c>
      <c r="C46" s="60" t="s">
        <v>144</v>
      </c>
      <c r="D46" s="54" t="s">
        <v>145</v>
      </c>
      <c r="E46" s="152"/>
      <c r="F46" s="152"/>
      <c r="G46" s="392"/>
      <c r="H46" s="385">
        <f t="shared" si="0"/>
        <v>0</v>
      </c>
      <c r="I46" s="62"/>
      <c r="J46" s="62"/>
      <c r="K46" s="31"/>
      <c r="L46" s="140"/>
      <c r="M46" s="143"/>
      <c r="N46" s="46"/>
    </row>
    <row r="47" spans="1:14" ht="13.8" hidden="1" x14ac:dyDescent="0.25">
      <c r="A47" s="2">
        <v>1</v>
      </c>
      <c r="B47" s="45" t="s">
        <v>139</v>
      </c>
      <c r="C47" s="60" t="s">
        <v>146</v>
      </c>
      <c r="D47" s="54" t="s">
        <v>147</v>
      </c>
      <c r="E47" s="152"/>
      <c r="F47" s="152"/>
      <c r="G47" s="392"/>
      <c r="H47" s="385">
        <f t="shared" si="0"/>
        <v>0</v>
      </c>
      <c r="I47" s="62"/>
      <c r="J47" s="62"/>
      <c r="K47" s="31"/>
      <c r="L47" s="140"/>
      <c r="M47" s="141"/>
      <c r="N47" s="46"/>
    </row>
    <row r="48" spans="1:14" ht="13.8" x14ac:dyDescent="0.25">
      <c r="A48" s="2">
        <v>1</v>
      </c>
      <c r="B48" s="45" t="s">
        <v>148</v>
      </c>
      <c r="C48" s="404" t="s">
        <v>149</v>
      </c>
      <c r="D48" s="68" t="s">
        <v>150</v>
      </c>
      <c r="E48" s="405"/>
      <c r="F48" s="405"/>
      <c r="G48" s="406">
        <v>9000000</v>
      </c>
      <c r="H48" s="349">
        <f t="shared" si="0"/>
        <v>9000000</v>
      </c>
      <c r="I48" s="52"/>
      <c r="J48" s="52"/>
      <c r="K48" s="31" t="s">
        <v>129</v>
      </c>
      <c r="L48" s="140" t="s">
        <v>1063</v>
      </c>
      <c r="M48" s="141" t="s">
        <v>129</v>
      </c>
      <c r="N48" s="46" t="s">
        <v>1064</v>
      </c>
    </row>
    <row r="49" spans="1:14" ht="13.8" hidden="1" x14ac:dyDescent="0.25">
      <c r="A49" s="2">
        <v>1</v>
      </c>
      <c r="B49" s="45" t="s">
        <v>148</v>
      </c>
      <c r="C49" s="34" t="s">
        <v>153</v>
      </c>
      <c r="D49" s="50" t="s">
        <v>154</v>
      </c>
      <c r="E49" s="145"/>
      <c r="F49" s="145"/>
      <c r="G49" s="389"/>
      <c r="H49" s="385">
        <f t="shared" si="0"/>
        <v>0</v>
      </c>
      <c r="I49" s="53"/>
      <c r="J49" s="53"/>
      <c r="K49" s="31"/>
      <c r="L49" s="140"/>
      <c r="M49" s="143"/>
      <c r="N49" s="46"/>
    </row>
    <row r="50" spans="1:14" ht="13.8" hidden="1" x14ac:dyDescent="0.25">
      <c r="A50" s="2">
        <v>1</v>
      </c>
      <c r="B50" s="45" t="s">
        <v>148</v>
      </c>
      <c r="C50" s="34" t="s">
        <v>155</v>
      </c>
      <c r="D50" s="50" t="s">
        <v>156</v>
      </c>
      <c r="E50" s="145"/>
      <c r="F50" s="145"/>
      <c r="G50" s="389"/>
      <c r="H50" s="385">
        <f t="shared" si="0"/>
        <v>0</v>
      </c>
      <c r="I50" s="53"/>
      <c r="J50" s="53"/>
      <c r="K50" s="31"/>
      <c r="L50" s="140"/>
      <c r="M50" s="143"/>
      <c r="N50" s="46"/>
    </row>
    <row r="51" spans="1:14" ht="13.8" hidden="1" x14ac:dyDescent="0.25">
      <c r="A51" s="2">
        <v>1</v>
      </c>
      <c r="B51" s="45" t="s">
        <v>157</v>
      </c>
      <c r="C51" s="34" t="s">
        <v>158</v>
      </c>
      <c r="D51" s="50" t="s">
        <v>159</v>
      </c>
      <c r="E51" s="145"/>
      <c r="F51" s="145"/>
      <c r="G51" s="384"/>
      <c r="H51" s="385">
        <f t="shared" si="0"/>
        <v>0</v>
      </c>
      <c r="I51" s="53"/>
      <c r="J51" s="53"/>
      <c r="K51" s="31"/>
      <c r="L51" s="140"/>
      <c r="M51" s="141"/>
      <c r="N51" s="46"/>
    </row>
    <row r="52" spans="1:14" ht="13.8" hidden="1" x14ac:dyDescent="0.25">
      <c r="A52" s="2">
        <v>1</v>
      </c>
      <c r="B52" s="45" t="s">
        <v>157</v>
      </c>
      <c r="C52" s="34" t="s">
        <v>164</v>
      </c>
      <c r="D52" s="50" t="s">
        <v>165</v>
      </c>
      <c r="E52" s="145"/>
      <c r="F52" s="145"/>
      <c r="G52" s="384"/>
      <c r="H52" s="385">
        <f t="shared" si="0"/>
        <v>0</v>
      </c>
      <c r="I52" s="52"/>
      <c r="J52" s="52"/>
      <c r="K52" s="31"/>
      <c r="L52" s="140"/>
      <c r="M52" s="143"/>
      <c r="N52" s="46"/>
    </row>
    <row r="53" spans="1:14" ht="13.8" x14ac:dyDescent="0.25">
      <c r="A53" s="2">
        <v>1</v>
      </c>
      <c r="B53" s="45" t="s">
        <v>166</v>
      </c>
      <c r="C53" s="74" t="s">
        <v>167</v>
      </c>
      <c r="D53" s="68" t="s">
        <v>168</v>
      </c>
      <c r="E53" s="326"/>
      <c r="F53" s="326"/>
      <c r="G53" s="403">
        <f>16123936-3000000</f>
        <v>13123936</v>
      </c>
      <c r="H53" s="349">
        <f t="shared" si="0"/>
        <v>13123936</v>
      </c>
      <c r="I53" s="52"/>
      <c r="J53" s="52"/>
      <c r="K53" s="31" t="s">
        <v>129</v>
      </c>
      <c r="L53" s="140" t="s">
        <v>1065</v>
      </c>
      <c r="M53" s="143" t="s">
        <v>1066</v>
      </c>
      <c r="N53" s="46" t="s">
        <v>1067</v>
      </c>
    </row>
    <row r="54" spans="1:14" ht="13.8" hidden="1" x14ac:dyDescent="0.25">
      <c r="A54" s="2">
        <v>1</v>
      </c>
      <c r="B54" s="45" t="s">
        <v>54</v>
      </c>
      <c r="C54" s="34" t="s">
        <v>172</v>
      </c>
      <c r="D54" s="54" t="s">
        <v>173</v>
      </c>
      <c r="E54" s="145"/>
      <c r="F54" s="145"/>
      <c r="G54" s="384"/>
      <c r="H54" s="385">
        <f t="shared" si="0"/>
        <v>0</v>
      </c>
      <c r="I54" s="53"/>
      <c r="J54" s="53"/>
      <c r="K54" s="31"/>
      <c r="L54" s="140"/>
      <c r="M54" s="143"/>
      <c r="N54" s="46"/>
    </row>
    <row r="55" spans="1:14" ht="13.8" hidden="1" x14ac:dyDescent="0.25">
      <c r="A55" s="2">
        <v>1</v>
      </c>
      <c r="B55" s="45" t="s">
        <v>54</v>
      </c>
      <c r="C55" s="34" t="s">
        <v>174</v>
      </c>
      <c r="D55" s="54" t="s">
        <v>175</v>
      </c>
      <c r="E55" s="145"/>
      <c r="F55" s="145"/>
      <c r="G55" s="384"/>
      <c r="H55" s="385">
        <f t="shared" si="0"/>
        <v>0</v>
      </c>
      <c r="I55" s="53"/>
      <c r="J55" s="53"/>
      <c r="K55" s="31"/>
      <c r="L55" s="140"/>
      <c r="M55" s="143"/>
      <c r="N55" s="46"/>
    </row>
    <row r="56" spans="1:14" ht="26.4" hidden="1" x14ac:dyDescent="0.25">
      <c r="A56" s="2">
        <v>1</v>
      </c>
      <c r="B56" s="45" t="s">
        <v>166</v>
      </c>
      <c r="C56" s="34" t="s">
        <v>176</v>
      </c>
      <c r="D56" s="54" t="s">
        <v>177</v>
      </c>
      <c r="E56" s="145"/>
      <c r="F56" s="145"/>
      <c r="G56" s="384"/>
      <c r="H56" s="385">
        <f t="shared" si="0"/>
        <v>0</v>
      </c>
      <c r="I56" s="53"/>
      <c r="J56" s="53"/>
      <c r="K56" s="31"/>
      <c r="L56" s="140"/>
      <c r="M56" s="143"/>
      <c r="N56" s="46"/>
    </row>
    <row r="57" spans="1:14" ht="13.8" x14ac:dyDescent="0.25">
      <c r="A57" s="2">
        <v>1</v>
      </c>
      <c r="B57" s="45" t="s">
        <v>166</v>
      </c>
      <c r="C57" s="74" t="s">
        <v>180</v>
      </c>
      <c r="D57" s="68" t="s">
        <v>181</v>
      </c>
      <c r="E57" s="326"/>
      <c r="F57" s="326"/>
      <c r="G57" s="403">
        <v>1497500</v>
      </c>
      <c r="H57" s="349">
        <f t="shared" si="0"/>
        <v>1497500</v>
      </c>
      <c r="I57" s="53"/>
      <c r="J57" s="53"/>
      <c r="K57" s="31" t="s">
        <v>129</v>
      </c>
      <c r="L57" s="140" t="s">
        <v>1068</v>
      </c>
      <c r="M57" s="143" t="s">
        <v>1069</v>
      </c>
      <c r="N57" s="46" t="s">
        <v>1070</v>
      </c>
    </row>
    <row r="58" spans="1:14" ht="26.4" hidden="1" x14ac:dyDescent="0.25">
      <c r="A58" s="2">
        <v>1</v>
      </c>
      <c r="B58" s="45" t="s">
        <v>166</v>
      </c>
      <c r="C58" s="34" t="s">
        <v>184</v>
      </c>
      <c r="D58" s="54" t="s">
        <v>185</v>
      </c>
      <c r="E58" s="145"/>
      <c r="F58" s="145"/>
      <c r="G58" s="384"/>
      <c r="H58" s="385">
        <f t="shared" si="0"/>
        <v>0</v>
      </c>
      <c r="I58" s="52"/>
      <c r="J58" s="52"/>
      <c r="K58" s="31"/>
      <c r="L58" s="140"/>
      <c r="M58" s="143"/>
      <c r="N58" s="46"/>
    </row>
    <row r="59" spans="1:14" ht="26.4" x14ac:dyDescent="0.25">
      <c r="A59" s="2">
        <v>1</v>
      </c>
      <c r="B59" s="45" t="s">
        <v>166</v>
      </c>
      <c r="C59" s="34" t="s">
        <v>186</v>
      </c>
      <c r="D59" s="54" t="s">
        <v>187</v>
      </c>
      <c r="E59" s="145"/>
      <c r="F59" s="145"/>
      <c r="G59" s="366">
        <v>300000</v>
      </c>
      <c r="H59" s="349">
        <f t="shared" si="0"/>
        <v>300000</v>
      </c>
      <c r="I59" s="52"/>
      <c r="J59" s="52"/>
      <c r="K59" s="31"/>
      <c r="L59" s="140"/>
      <c r="M59" s="143" t="s">
        <v>1071</v>
      </c>
      <c r="N59" s="46" t="s">
        <v>1072</v>
      </c>
    </row>
    <row r="60" spans="1:14" ht="26.4" x14ac:dyDescent="0.25">
      <c r="A60" s="2">
        <v>1</v>
      </c>
      <c r="B60" s="45" t="s">
        <v>166</v>
      </c>
      <c r="C60" s="34" t="s">
        <v>190</v>
      </c>
      <c r="D60" s="54" t="s">
        <v>798</v>
      </c>
      <c r="E60" s="145"/>
      <c r="F60" s="145"/>
      <c r="G60" s="366">
        <v>150000</v>
      </c>
      <c r="H60" s="349">
        <f t="shared" si="0"/>
        <v>150000</v>
      </c>
      <c r="I60" s="52"/>
      <c r="J60" s="52"/>
      <c r="K60" s="31" t="s">
        <v>129</v>
      </c>
      <c r="L60" s="140" t="s">
        <v>1073</v>
      </c>
      <c r="M60" s="143"/>
      <c r="N60" s="46"/>
    </row>
    <row r="61" spans="1:14" ht="26.4" x14ac:dyDescent="0.25">
      <c r="A61" s="2">
        <v>1</v>
      </c>
      <c r="B61" s="45" t="s">
        <v>166</v>
      </c>
      <c r="C61" s="34" t="s">
        <v>194</v>
      </c>
      <c r="D61" s="50" t="s">
        <v>195</v>
      </c>
      <c r="E61" s="145"/>
      <c r="F61" s="145"/>
      <c r="G61" s="366">
        <v>457000</v>
      </c>
      <c r="H61" s="349">
        <f t="shared" si="0"/>
        <v>457000</v>
      </c>
      <c r="I61" s="53"/>
      <c r="J61" s="53"/>
      <c r="K61" s="31"/>
      <c r="L61" s="140"/>
      <c r="M61" s="143" t="s">
        <v>1074</v>
      </c>
      <c r="N61" s="46" t="s">
        <v>1075</v>
      </c>
    </row>
    <row r="62" spans="1:14" ht="13.8" hidden="1" x14ac:dyDescent="0.25">
      <c r="A62" s="2">
        <v>1</v>
      </c>
      <c r="B62" s="45" t="s">
        <v>198</v>
      </c>
      <c r="C62" s="34" t="s">
        <v>199</v>
      </c>
      <c r="D62" s="50" t="s">
        <v>200</v>
      </c>
      <c r="E62" s="145"/>
      <c r="F62" s="145"/>
      <c r="G62" s="389"/>
      <c r="H62" s="385">
        <f t="shared" si="0"/>
        <v>0</v>
      </c>
      <c r="I62" s="53"/>
      <c r="J62" s="53"/>
      <c r="K62" s="31"/>
      <c r="L62" s="140"/>
      <c r="M62" s="143"/>
      <c r="N62" s="46"/>
    </row>
    <row r="63" spans="1:14" ht="13.8" hidden="1" x14ac:dyDescent="0.25">
      <c r="A63" s="2">
        <v>1</v>
      </c>
      <c r="B63" s="45" t="s">
        <v>198</v>
      </c>
      <c r="C63" s="34" t="s">
        <v>201</v>
      </c>
      <c r="D63" s="50" t="s">
        <v>202</v>
      </c>
      <c r="E63" s="145"/>
      <c r="F63" s="145"/>
      <c r="G63" s="384"/>
      <c r="H63" s="385">
        <f t="shared" si="0"/>
        <v>0</v>
      </c>
      <c r="I63" s="53"/>
      <c r="J63" s="53"/>
      <c r="K63" s="31"/>
      <c r="L63" s="140"/>
      <c r="M63" s="143"/>
      <c r="N63" s="46"/>
    </row>
    <row r="64" spans="1:14" ht="13.8" hidden="1" x14ac:dyDescent="0.25">
      <c r="A64" s="2">
        <v>1</v>
      </c>
      <c r="B64" s="45" t="s">
        <v>198</v>
      </c>
      <c r="C64" s="34" t="s">
        <v>203</v>
      </c>
      <c r="D64" s="50" t="s">
        <v>204</v>
      </c>
      <c r="E64" s="145"/>
      <c r="F64" s="145"/>
      <c r="G64" s="384"/>
      <c r="H64" s="385">
        <f t="shared" si="0"/>
        <v>0</v>
      </c>
      <c r="I64" s="53"/>
      <c r="J64" s="53"/>
      <c r="K64" s="31"/>
      <c r="L64" s="140"/>
      <c r="M64" s="143"/>
      <c r="N64" s="46"/>
    </row>
    <row r="65" spans="1:14" ht="13.8" x14ac:dyDescent="0.25">
      <c r="A65" s="2">
        <v>1</v>
      </c>
      <c r="B65" s="45" t="s">
        <v>198</v>
      </c>
      <c r="C65" s="34" t="s">
        <v>205</v>
      </c>
      <c r="D65" s="50" t="s">
        <v>206</v>
      </c>
      <c r="E65" s="145"/>
      <c r="F65" s="145"/>
      <c r="G65" s="366">
        <v>300000</v>
      </c>
      <c r="H65" s="349">
        <f t="shared" si="0"/>
        <v>300000</v>
      </c>
      <c r="I65" s="52"/>
      <c r="J65" s="52"/>
      <c r="K65" s="31" t="s">
        <v>129</v>
      </c>
      <c r="L65" s="140" t="s">
        <v>1076</v>
      </c>
      <c r="M65" s="143"/>
      <c r="N65" s="46"/>
    </row>
    <row r="66" spans="1:14" ht="13.8" hidden="1" x14ac:dyDescent="0.25">
      <c r="A66" s="2">
        <v>1</v>
      </c>
      <c r="B66" s="45" t="s">
        <v>207</v>
      </c>
      <c r="C66" s="34" t="s">
        <v>208</v>
      </c>
      <c r="D66" s="50" t="s">
        <v>209</v>
      </c>
      <c r="E66" s="145"/>
      <c r="F66" s="145"/>
      <c r="G66" s="389">
        <v>0</v>
      </c>
      <c r="H66" s="385">
        <f t="shared" si="0"/>
        <v>0</v>
      </c>
      <c r="I66" s="53"/>
      <c r="J66" s="53"/>
      <c r="K66" s="31"/>
      <c r="L66" s="140"/>
      <c r="M66" s="143"/>
      <c r="N66" s="46"/>
    </row>
    <row r="67" spans="1:14" ht="39.6" x14ac:dyDescent="0.25">
      <c r="A67" s="2">
        <v>1</v>
      </c>
      <c r="B67" s="45" t="s">
        <v>207</v>
      </c>
      <c r="C67" s="34" t="s">
        <v>210</v>
      </c>
      <c r="D67" s="50" t="s">
        <v>211</v>
      </c>
      <c r="E67" s="145"/>
      <c r="F67" s="145"/>
      <c r="G67" s="369">
        <v>30000</v>
      </c>
      <c r="H67" s="349">
        <f t="shared" si="0"/>
        <v>30000</v>
      </c>
      <c r="I67" s="53" t="s">
        <v>1077</v>
      </c>
      <c r="J67" s="53"/>
      <c r="K67" s="31"/>
      <c r="L67" s="140"/>
      <c r="M67" s="143"/>
      <c r="N67" s="46"/>
    </row>
    <row r="68" spans="1:14" ht="13.8" hidden="1" x14ac:dyDescent="0.25">
      <c r="A68" s="2">
        <v>1</v>
      </c>
      <c r="B68" s="45" t="s">
        <v>207</v>
      </c>
      <c r="C68" s="34" t="s">
        <v>212</v>
      </c>
      <c r="D68" s="50" t="s">
        <v>213</v>
      </c>
      <c r="E68" s="145"/>
      <c r="F68" s="145"/>
      <c r="G68" s="389"/>
      <c r="H68" s="385">
        <f t="shared" si="0"/>
        <v>0</v>
      </c>
      <c r="I68" s="53"/>
      <c r="J68" s="53"/>
      <c r="K68" s="31"/>
      <c r="L68" s="140"/>
      <c r="M68" s="143"/>
      <c r="N68" s="46"/>
    </row>
    <row r="69" spans="1:14" ht="13.8" hidden="1" x14ac:dyDescent="0.25">
      <c r="A69" s="2">
        <v>1</v>
      </c>
      <c r="B69" s="45" t="s">
        <v>207</v>
      </c>
      <c r="C69" s="34" t="s">
        <v>214</v>
      </c>
      <c r="D69" s="50" t="s">
        <v>215</v>
      </c>
      <c r="E69" s="145"/>
      <c r="F69" s="145"/>
      <c r="G69" s="389"/>
      <c r="H69" s="385">
        <f t="shared" si="0"/>
        <v>0</v>
      </c>
      <c r="I69" s="53"/>
      <c r="J69" s="53"/>
      <c r="K69" s="31"/>
      <c r="L69" s="140"/>
      <c r="M69" s="143"/>
      <c r="N69" s="46"/>
    </row>
    <row r="70" spans="1:14" ht="13.8" x14ac:dyDescent="0.25">
      <c r="A70" s="2">
        <v>1</v>
      </c>
      <c r="B70" s="45" t="s">
        <v>207</v>
      </c>
      <c r="C70" s="34" t="s">
        <v>216</v>
      </c>
      <c r="D70" s="50" t="s">
        <v>217</v>
      </c>
      <c r="E70" s="145"/>
      <c r="F70" s="145"/>
      <c r="G70" s="366">
        <v>150000</v>
      </c>
      <c r="H70" s="349">
        <f t="shared" si="0"/>
        <v>150000</v>
      </c>
      <c r="I70" s="52"/>
      <c r="J70" s="52"/>
      <c r="K70" s="31" t="s">
        <v>129</v>
      </c>
      <c r="L70" s="140" t="s">
        <v>1078</v>
      </c>
      <c r="M70" s="143"/>
      <c r="N70" s="46"/>
    </row>
    <row r="71" spans="1:14" ht="13.8" hidden="1" x14ac:dyDescent="0.25">
      <c r="A71" s="2"/>
      <c r="B71" s="45" t="s">
        <v>207</v>
      </c>
      <c r="C71" s="34" t="s">
        <v>218</v>
      </c>
      <c r="D71" s="50" t="s">
        <v>219</v>
      </c>
      <c r="E71" s="145"/>
      <c r="F71" s="145"/>
      <c r="G71" s="384"/>
      <c r="H71" s="385">
        <f t="shared" ref="H71:H134" si="1">+E71+F71+G71</f>
        <v>0</v>
      </c>
      <c r="I71" s="53"/>
      <c r="J71" s="53"/>
      <c r="K71" s="31" t="s">
        <v>129</v>
      </c>
      <c r="L71" s="140" t="s">
        <v>1079</v>
      </c>
      <c r="M71" s="143"/>
      <c r="N71" s="46"/>
    </row>
    <row r="72" spans="1:14" ht="13.8" x14ac:dyDescent="0.25">
      <c r="A72" s="2">
        <v>2</v>
      </c>
      <c r="B72" s="2" t="s">
        <v>220</v>
      </c>
      <c r="C72" s="34" t="s">
        <v>221</v>
      </c>
      <c r="D72" s="50" t="s">
        <v>222</v>
      </c>
      <c r="E72" s="145"/>
      <c r="F72" s="145"/>
      <c r="G72" s="366">
        <v>480000</v>
      </c>
      <c r="H72" s="349">
        <f t="shared" si="1"/>
        <v>480000</v>
      </c>
      <c r="I72" s="52"/>
      <c r="J72" s="52"/>
      <c r="K72" s="31"/>
      <c r="L72" s="140"/>
      <c r="M72" s="143"/>
      <c r="N72" s="46"/>
    </row>
    <row r="73" spans="1:14" ht="13.8" hidden="1" x14ac:dyDescent="0.25">
      <c r="A73" s="2">
        <v>2</v>
      </c>
      <c r="B73" s="2" t="s">
        <v>220</v>
      </c>
      <c r="C73" s="34" t="s">
        <v>223</v>
      </c>
      <c r="D73" s="50" t="s">
        <v>224</v>
      </c>
      <c r="E73" s="145"/>
      <c r="F73" s="145"/>
      <c r="G73" s="384"/>
      <c r="H73" s="385">
        <f t="shared" si="1"/>
        <v>0</v>
      </c>
      <c r="I73" s="53"/>
      <c r="J73" s="53"/>
      <c r="K73" s="31"/>
      <c r="L73" s="140"/>
      <c r="M73" s="143"/>
      <c r="N73" s="46"/>
    </row>
    <row r="74" spans="1:14" ht="13.8" hidden="1" x14ac:dyDescent="0.25">
      <c r="A74" s="2">
        <v>2</v>
      </c>
      <c r="B74" s="2" t="s">
        <v>220</v>
      </c>
      <c r="C74" s="34" t="s">
        <v>225</v>
      </c>
      <c r="D74" s="50" t="s">
        <v>226</v>
      </c>
      <c r="E74" s="145"/>
      <c r="F74" s="145"/>
      <c r="G74" s="384"/>
      <c r="H74" s="385">
        <f t="shared" si="1"/>
        <v>0</v>
      </c>
      <c r="I74" s="53"/>
      <c r="J74" s="53"/>
      <c r="K74" s="31"/>
      <c r="L74" s="140"/>
      <c r="M74" s="143"/>
      <c r="N74" s="46"/>
    </row>
    <row r="75" spans="1:14" ht="13.8" x14ac:dyDescent="0.25">
      <c r="A75" s="2">
        <v>2</v>
      </c>
      <c r="B75" s="2" t="s">
        <v>220</v>
      </c>
      <c r="C75" s="34" t="s">
        <v>227</v>
      </c>
      <c r="D75" s="50" t="s">
        <v>228</v>
      </c>
      <c r="E75" s="145"/>
      <c r="F75" s="145"/>
      <c r="G75" s="366">
        <v>953000</v>
      </c>
      <c r="H75" s="349">
        <f t="shared" si="1"/>
        <v>953000</v>
      </c>
      <c r="I75" s="53"/>
      <c r="J75" s="53"/>
      <c r="K75" s="31"/>
      <c r="L75" s="140"/>
      <c r="M75" s="143"/>
      <c r="N75" s="46"/>
    </row>
    <row r="76" spans="1:14" ht="13.8" hidden="1" x14ac:dyDescent="0.25">
      <c r="A76" s="2">
        <v>2</v>
      </c>
      <c r="B76" s="2" t="s">
        <v>220</v>
      </c>
      <c r="C76" s="34" t="s">
        <v>229</v>
      </c>
      <c r="D76" s="50" t="s">
        <v>230</v>
      </c>
      <c r="E76" s="145"/>
      <c r="F76" s="145"/>
      <c r="G76" s="384"/>
      <c r="H76" s="385">
        <f t="shared" si="1"/>
        <v>0</v>
      </c>
      <c r="I76" s="52"/>
      <c r="J76" s="52"/>
      <c r="K76" s="31"/>
      <c r="L76" s="140"/>
      <c r="M76" s="143"/>
      <c r="N76" s="46"/>
    </row>
    <row r="77" spans="1:14" ht="13.8" hidden="1" x14ac:dyDescent="0.25">
      <c r="A77" s="2">
        <v>2</v>
      </c>
      <c r="B77" s="2" t="s">
        <v>231</v>
      </c>
      <c r="C77" s="34" t="s">
        <v>232</v>
      </c>
      <c r="D77" s="50" t="s">
        <v>233</v>
      </c>
      <c r="E77" s="145"/>
      <c r="F77" s="145"/>
      <c r="G77" s="389"/>
      <c r="H77" s="385">
        <f t="shared" si="1"/>
        <v>0</v>
      </c>
      <c r="I77" s="53"/>
      <c r="J77" s="53"/>
      <c r="K77" s="31"/>
      <c r="L77" s="140"/>
      <c r="M77" s="143"/>
      <c r="N77" s="46"/>
    </row>
    <row r="78" spans="1:14" ht="13.8" hidden="1" x14ac:dyDescent="0.25">
      <c r="A78" s="2">
        <v>2</v>
      </c>
      <c r="B78" s="2" t="s">
        <v>231</v>
      </c>
      <c r="C78" s="34" t="s">
        <v>234</v>
      </c>
      <c r="D78" s="50" t="s">
        <v>235</v>
      </c>
      <c r="E78" s="145"/>
      <c r="F78" s="145"/>
      <c r="G78" s="384"/>
      <c r="H78" s="385">
        <f t="shared" si="1"/>
        <v>0</v>
      </c>
      <c r="I78" s="53"/>
      <c r="J78" s="53"/>
      <c r="K78" s="31"/>
      <c r="L78" s="140"/>
      <c r="M78" s="143"/>
      <c r="N78" s="46"/>
    </row>
    <row r="79" spans="1:14" ht="13.8" hidden="1" x14ac:dyDescent="0.25">
      <c r="A79" s="2">
        <v>2</v>
      </c>
      <c r="B79" s="2" t="s">
        <v>231</v>
      </c>
      <c r="C79" s="34" t="s">
        <v>238</v>
      </c>
      <c r="D79" s="50" t="s">
        <v>239</v>
      </c>
      <c r="E79" s="145"/>
      <c r="F79" s="145"/>
      <c r="G79" s="384"/>
      <c r="H79" s="385">
        <f t="shared" si="1"/>
        <v>0</v>
      </c>
      <c r="I79" s="53"/>
      <c r="J79" s="53"/>
      <c r="K79" s="31"/>
      <c r="L79" s="140"/>
      <c r="M79" s="143"/>
      <c r="N79" s="46"/>
    </row>
    <row r="80" spans="1:14" ht="13.8" hidden="1" x14ac:dyDescent="0.25">
      <c r="A80" s="2">
        <v>2</v>
      </c>
      <c r="B80" s="2" t="s">
        <v>231</v>
      </c>
      <c r="C80" s="34" t="s">
        <v>241</v>
      </c>
      <c r="D80" s="50" t="s">
        <v>242</v>
      </c>
      <c r="E80" s="145"/>
      <c r="F80" s="145"/>
      <c r="G80" s="389"/>
      <c r="H80" s="385">
        <f t="shared" si="1"/>
        <v>0</v>
      </c>
      <c r="I80" s="53"/>
      <c r="J80" s="53"/>
      <c r="K80" s="31"/>
      <c r="L80" s="140"/>
      <c r="M80" s="143"/>
      <c r="N80" s="46"/>
    </row>
    <row r="81" spans="1:14" ht="13.8" x14ac:dyDescent="0.25">
      <c r="A81" s="2">
        <v>2</v>
      </c>
      <c r="B81" s="2" t="s">
        <v>243</v>
      </c>
      <c r="C81" s="34" t="s">
        <v>244</v>
      </c>
      <c r="D81" s="50" t="s">
        <v>245</v>
      </c>
      <c r="E81" s="145"/>
      <c r="F81" s="145"/>
      <c r="G81" s="366">
        <v>300000</v>
      </c>
      <c r="H81" s="349">
        <f t="shared" si="1"/>
        <v>300000</v>
      </c>
      <c r="I81" s="62"/>
      <c r="J81" s="62"/>
      <c r="K81" s="31"/>
      <c r="L81" s="140"/>
      <c r="M81" s="143"/>
      <c r="N81" s="46"/>
    </row>
    <row r="82" spans="1:14" ht="13.8" hidden="1" x14ac:dyDescent="0.25">
      <c r="A82" s="2">
        <v>2</v>
      </c>
      <c r="B82" s="2" t="s">
        <v>243</v>
      </c>
      <c r="C82" s="34" t="s">
        <v>246</v>
      </c>
      <c r="D82" s="50" t="s">
        <v>247</v>
      </c>
      <c r="E82" s="145"/>
      <c r="F82" s="145"/>
      <c r="G82" s="384"/>
      <c r="H82" s="385">
        <f t="shared" si="1"/>
        <v>0</v>
      </c>
      <c r="I82" s="62"/>
      <c r="J82" s="62"/>
      <c r="K82" s="31"/>
      <c r="L82" s="140"/>
      <c r="M82" s="143"/>
      <c r="N82" s="46"/>
    </row>
    <row r="83" spans="1:14" ht="13.8" x14ac:dyDescent="0.25">
      <c r="A83" s="2">
        <v>2</v>
      </c>
      <c r="B83" s="2" t="s">
        <v>243</v>
      </c>
      <c r="C83" s="34" t="s">
        <v>248</v>
      </c>
      <c r="D83" s="50" t="s">
        <v>249</v>
      </c>
      <c r="E83" s="145"/>
      <c r="F83" s="145"/>
      <c r="G83" s="366">
        <v>300000</v>
      </c>
      <c r="H83" s="349">
        <f t="shared" si="1"/>
        <v>300000</v>
      </c>
      <c r="I83" s="62"/>
      <c r="J83" s="62"/>
      <c r="K83" s="31"/>
      <c r="L83" s="140"/>
      <c r="M83" s="143"/>
      <c r="N83" s="46"/>
    </row>
    <row r="84" spans="1:14" ht="26.4" x14ac:dyDescent="0.25">
      <c r="A84" s="2">
        <v>2</v>
      </c>
      <c r="B84" s="2" t="s">
        <v>243</v>
      </c>
      <c r="C84" s="34" t="s">
        <v>250</v>
      </c>
      <c r="D84" s="54" t="s">
        <v>251</v>
      </c>
      <c r="E84" s="145"/>
      <c r="F84" s="145"/>
      <c r="G84" s="366">
        <v>400000</v>
      </c>
      <c r="H84" s="349">
        <f t="shared" si="1"/>
        <v>400000</v>
      </c>
      <c r="I84" s="62"/>
      <c r="J84" s="62"/>
      <c r="K84" s="31"/>
      <c r="L84" s="140"/>
      <c r="M84" s="143"/>
      <c r="N84" s="46"/>
    </row>
    <row r="85" spans="1:14" ht="13.8" hidden="1" x14ac:dyDescent="0.25">
      <c r="A85" s="2">
        <v>2</v>
      </c>
      <c r="B85" s="2" t="s">
        <v>243</v>
      </c>
      <c r="C85" s="34" t="s">
        <v>253</v>
      </c>
      <c r="D85" s="54" t="s">
        <v>254</v>
      </c>
      <c r="E85" s="145"/>
      <c r="F85" s="145"/>
      <c r="G85" s="384"/>
      <c r="H85" s="385">
        <f t="shared" si="1"/>
        <v>0</v>
      </c>
      <c r="I85" s="62"/>
      <c r="J85" s="62"/>
      <c r="K85" s="31"/>
      <c r="L85" s="140"/>
      <c r="M85" s="143"/>
      <c r="N85" s="46"/>
    </row>
    <row r="86" spans="1:14" ht="13.8" x14ac:dyDescent="0.25">
      <c r="A86" s="2">
        <v>2</v>
      </c>
      <c r="B86" s="2" t="s">
        <v>243</v>
      </c>
      <c r="C86" s="34" t="s">
        <v>255</v>
      </c>
      <c r="D86" s="54" t="s">
        <v>256</v>
      </c>
      <c r="E86" s="145"/>
      <c r="F86" s="145"/>
      <c r="G86" s="366">
        <v>150000</v>
      </c>
      <c r="H86" s="349">
        <f t="shared" si="1"/>
        <v>150000</v>
      </c>
      <c r="I86" s="62"/>
      <c r="J86" s="62"/>
      <c r="K86" s="31"/>
      <c r="L86" s="140"/>
      <c r="M86" s="143"/>
      <c r="N86" s="46"/>
    </row>
    <row r="87" spans="1:14" ht="26.4" x14ac:dyDescent="0.25">
      <c r="A87" s="2">
        <v>2</v>
      </c>
      <c r="B87" s="2" t="s">
        <v>243</v>
      </c>
      <c r="C87" s="34" t="s">
        <v>257</v>
      </c>
      <c r="D87" s="54" t="s">
        <v>258</v>
      </c>
      <c r="E87" s="145"/>
      <c r="F87" s="145"/>
      <c r="G87" s="366">
        <v>300000</v>
      </c>
      <c r="H87" s="349">
        <f t="shared" si="1"/>
        <v>300000</v>
      </c>
      <c r="I87" s="62"/>
      <c r="J87" s="62"/>
      <c r="K87" s="31"/>
      <c r="L87" s="140"/>
      <c r="M87" s="143"/>
      <c r="N87" s="46"/>
    </row>
    <row r="88" spans="1:14" ht="13.8" hidden="1" x14ac:dyDescent="0.25">
      <c r="A88" s="2">
        <v>2</v>
      </c>
      <c r="B88" s="2" t="s">
        <v>259</v>
      </c>
      <c r="C88" s="34" t="s">
        <v>260</v>
      </c>
      <c r="D88" s="50" t="s">
        <v>261</v>
      </c>
      <c r="E88" s="145"/>
      <c r="F88" s="145"/>
      <c r="G88" s="384">
        <v>0</v>
      </c>
      <c r="H88" s="385">
        <f t="shared" si="1"/>
        <v>0</v>
      </c>
      <c r="I88" s="52"/>
      <c r="J88" s="52"/>
      <c r="K88" s="31"/>
      <c r="L88" s="140"/>
      <c r="M88" s="143"/>
      <c r="N88" s="46"/>
    </row>
    <row r="89" spans="1:14" ht="13.8" x14ac:dyDescent="0.25">
      <c r="A89" s="2">
        <v>2</v>
      </c>
      <c r="B89" s="2" t="s">
        <v>259</v>
      </c>
      <c r="C89" s="34" t="s">
        <v>263</v>
      </c>
      <c r="D89" s="50" t="s">
        <v>264</v>
      </c>
      <c r="E89" s="145"/>
      <c r="F89" s="145"/>
      <c r="G89" s="366">
        <v>250000</v>
      </c>
      <c r="H89" s="349">
        <f t="shared" si="1"/>
        <v>250000</v>
      </c>
      <c r="I89" s="53"/>
      <c r="J89" s="53"/>
      <c r="K89" s="31"/>
      <c r="L89" s="140"/>
      <c r="M89" s="143"/>
      <c r="N89" s="46"/>
    </row>
    <row r="90" spans="1:14" ht="13.8" hidden="1" x14ac:dyDescent="0.25">
      <c r="A90" s="2">
        <v>2</v>
      </c>
      <c r="B90" s="2" t="s">
        <v>267</v>
      </c>
      <c r="C90" s="34" t="s">
        <v>268</v>
      </c>
      <c r="D90" s="50" t="s">
        <v>269</v>
      </c>
      <c r="E90" s="145"/>
      <c r="F90" s="145"/>
      <c r="G90" s="389"/>
      <c r="H90" s="385">
        <f t="shared" si="1"/>
        <v>0</v>
      </c>
      <c r="I90" s="62"/>
      <c r="J90" s="62"/>
      <c r="K90" s="31"/>
      <c r="L90" s="140"/>
      <c r="M90" s="143"/>
      <c r="N90" s="46"/>
    </row>
    <row r="91" spans="1:14" ht="13.8" hidden="1" x14ac:dyDescent="0.25">
      <c r="A91" s="2">
        <v>2</v>
      </c>
      <c r="B91" s="2" t="s">
        <v>267</v>
      </c>
      <c r="C91" s="34" t="s">
        <v>270</v>
      </c>
      <c r="D91" s="50" t="s">
        <v>271</v>
      </c>
      <c r="E91" s="145"/>
      <c r="F91" s="145"/>
      <c r="G91" s="389"/>
      <c r="H91" s="385">
        <f t="shared" si="1"/>
        <v>0</v>
      </c>
      <c r="I91" s="62"/>
      <c r="J91" s="62"/>
      <c r="K91" s="31"/>
      <c r="L91" s="140"/>
      <c r="M91" s="143"/>
      <c r="N91" s="46"/>
    </row>
    <row r="92" spans="1:14" ht="13.8" hidden="1" x14ac:dyDescent="0.25">
      <c r="A92" s="2">
        <v>2</v>
      </c>
      <c r="B92" s="2" t="s">
        <v>267</v>
      </c>
      <c r="C92" s="34" t="s">
        <v>272</v>
      </c>
      <c r="D92" s="50" t="s">
        <v>273</v>
      </c>
      <c r="E92" s="145"/>
      <c r="F92" s="145"/>
      <c r="G92" s="389"/>
      <c r="H92" s="385">
        <f t="shared" si="1"/>
        <v>0</v>
      </c>
      <c r="I92" s="62"/>
      <c r="J92" s="62"/>
      <c r="K92" s="31"/>
      <c r="L92" s="140"/>
      <c r="M92" s="143"/>
      <c r="N92" s="46"/>
    </row>
    <row r="93" spans="1:14" ht="13.8" hidden="1" x14ac:dyDescent="0.25">
      <c r="A93" s="2">
        <v>2</v>
      </c>
      <c r="B93" s="2" t="s">
        <v>267</v>
      </c>
      <c r="C93" s="34" t="s">
        <v>274</v>
      </c>
      <c r="D93" s="50" t="s">
        <v>275</v>
      </c>
      <c r="E93" s="145"/>
      <c r="F93" s="145"/>
      <c r="G93" s="389"/>
      <c r="H93" s="385">
        <f t="shared" si="1"/>
        <v>0</v>
      </c>
      <c r="I93" s="62"/>
      <c r="J93" s="62"/>
      <c r="K93" s="31"/>
      <c r="L93" s="140"/>
      <c r="M93" s="143"/>
      <c r="N93" s="46"/>
    </row>
    <row r="94" spans="1:14" ht="13.8" hidden="1" x14ac:dyDescent="0.25">
      <c r="A94" s="2">
        <v>2</v>
      </c>
      <c r="B94" s="2" t="s">
        <v>276</v>
      </c>
      <c r="C94" s="34" t="s">
        <v>277</v>
      </c>
      <c r="D94" s="50" t="s">
        <v>278</v>
      </c>
      <c r="E94" s="145"/>
      <c r="F94" s="145"/>
      <c r="G94" s="384"/>
      <c r="H94" s="385">
        <f t="shared" si="1"/>
        <v>0</v>
      </c>
      <c r="I94" s="53"/>
      <c r="J94" s="53"/>
      <c r="K94" s="31"/>
      <c r="L94" s="140"/>
      <c r="M94" s="143"/>
      <c r="N94" s="46"/>
    </row>
    <row r="95" spans="1:14" ht="26.4" hidden="1" x14ac:dyDescent="0.25">
      <c r="A95" s="2">
        <v>2</v>
      </c>
      <c r="B95" s="2" t="s">
        <v>276</v>
      </c>
      <c r="C95" s="34" t="s">
        <v>281</v>
      </c>
      <c r="D95" s="54" t="s">
        <v>282</v>
      </c>
      <c r="E95" s="145"/>
      <c r="F95" s="145"/>
      <c r="G95" s="384"/>
      <c r="H95" s="385">
        <f t="shared" si="1"/>
        <v>0</v>
      </c>
      <c r="I95" s="53"/>
      <c r="J95" s="53"/>
      <c r="K95" s="31"/>
      <c r="L95" s="140"/>
      <c r="M95" s="143"/>
      <c r="N95" s="46"/>
    </row>
    <row r="96" spans="1:14" ht="13.8" x14ac:dyDescent="0.25">
      <c r="A96" s="2">
        <v>2</v>
      </c>
      <c r="B96" s="2" t="s">
        <v>276</v>
      </c>
      <c r="C96" s="34" t="s">
        <v>283</v>
      </c>
      <c r="D96" s="50" t="s">
        <v>284</v>
      </c>
      <c r="E96" s="145"/>
      <c r="F96" s="145"/>
      <c r="G96" s="366">
        <v>20000</v>
      </c>
      <c r="H96" s="349">
        <f t="shared" si="1"/>
        <v>20000</v>
      </c>
      <c r="I96" s="53"/>
      <c r="J96" s="53"/>
      <c r="K96" s="31"/>
      <c r="L96" s="140"/>
      <c r="M96" s="143"/>
      <c r="N96" s="46"/>
    </row>
    <row r="97" spans="1:14" ht="13.8" x14ac:dyDescent="0.25">
      <c r="A97" s="2">
        <v>2</v>
      </c>
      <c r="B97" s="2" t="s">
        <v>276</v>
      </c>
      <c r="C97" s="34" t="s">
        <v>287</v>
      </c>
      <c r="D97" s="50" t="s">
        <v>288</v>
      </c>
      <c r="E97" s="145"/>
      <c r="F97" s="145"/>
      <c r="G97" s="366">
        <v>100000</v>
      </c>
      <c r="H97" s="349">
        <f t="shared" si="1"/>
        <v>100000</v>
      </c>
      <c r="I97" s="53"/>
      <c r="J97" s="53"/>
      <c r="K97" s="31" t="s">
        <v>129</v>
      </c>
      <c r="L97" s="140" t="s">
        <v>1080</v>
      </c>
      <c r="M97" s="143"/>
      <c r="N97" s="46"/>
    </row>
    <row r="98" spans="1:14" ht="13.8" x14ac:dyDescent="0.25">
      <c r="A98" s="2">
        <v>2</v>
      </c>
      <c r="B98" s="2" t="s">
        <v>276</v>
      </c>
      <c r="C98" s="34" t="s">
        <v>289</v>
      </c>
      <c r="D98" s="50" t="s">
        <v>290</v>
      </c>
      <c r="E98" s="145"/>
      <c r="F98" s="145"/>
      <c r="G98" s="366">
        <v>130000</v>
      </c>
      <c r="H98" s="349">
        <f t="shared" si="1"/>
        <v>130000</v>
      </c>
      <c r="I98" s="53"/>
      <c r="J98" s="53"/>
      <c r="K98" s="31"/>
      <c r="L98" s="140"/>
      <c r="M98" s="143"/>
      <c r="N98" s="46"/>
    </row>
    <row r="99" spans="1:14" ht="13.8" x14ac:dyDescent="0.25">
      <c r="A99" s="2">
        <v>2</v>
      </c>
      <c r="B99" s="2" t="s">
        <v>276</v>
      </c>
      <c r="C99" s="34" t="s">
        <v>293</v>
      </c>
      <c r="D99" s="50" t="s">
        <v>294</v>
      </c>
      <c r="E99" s="145"/>
      <c r="F99" s="145"/>
      <c r="G99" s="366">
        <v>500000</v>
      </c>
      <c r="H99" s="349">
        <f t="shared" si="1"/>
        <v>500000</v>
      </c>
      <c r="I99" s="52"/>
      <c r="J99" s="52"/>
      <c r="K99" s="31"/>
      <c r="L99" s="140"/>
      <c r="M99" s="143"/>
      <c r="N99" s="46"/>
    </row>
    <row r="100" spans="1:14" ht="13.8" hidden="1" x14ac:dyDescent="0.25">
      <c r="A100" s="2">
        <v>2</v>
      </c>
      <c r="B100" s="2" t="s">
        <v>276</v>
      </c>
      <c r="C100" s="34" t="s">
        <v>295</v>
      </c>
      <c r="D100" s="50" t="s">
        <v>296</v>
      </c>
      <c r="E100" s="145"/>
      <c r="F100" s="145"/>
      <c r="G100" s="384"/>
      <c r="H100" s="385">
        <f t="shared" si="1"/>
        <v>0</v>
      </c>
      <c r="I100" s="53"/>
      <c r="J100" s="53"/>
      <c r="K100" s="31"/>
      <c r="L100" s="140"/>
      <c r="M100" s="143"/>
      <c r="N100" s="46"/>
    </row>
    <row r="101" spans="1:14" ht="13.8" hidden="1" x14ac:dyDescent="0.25">
      <c r="A101" s="2">
        <v>2</v>
      </c>
      <c r="B101" s="2" t="s">
        <v>276</v>
      </c>
      <c r="C101" s="34" t="s">
        <v>298</v>
      </c>
      <c r="D101" s="50" t="s">
        <v>299</v>
      </c>
      <c r="E101" s="145"/>
      <c r="F101" s="145"/>
      <c r="G101" s="384"/>
      <c r="H101" s="385">
        <f t="shared" si="1"/>
        <v>0</v>
      </c>
      <c r="I101" s="53"/>
      <c r="J101" s="53"/>
      <c r="K101" s="31"/>
      <c r="L101" s="140"/>
      <c r="M101" s="143"/>
      <c r="N101" s="46"/>
    </row>
    <row r="102" spans="1:14" ht="13.8" hidden="1" x14ac:dyDescent="0.25">
      <c r="A102" s="2">
        <v>3</v>
      </c>
      <c r="B102" s="2" t="s">
        <v>300</v>
      </c>
      <c r="C102" s="34" t="s">
        <v>301</v>
      </c>
      <c r="D102" s="50" t="s">
        <v>302</v>
      </c>
      <c r="E102" s="153"/>
      <c r="F102" s="153"/>
      <c r="G102" s="393"/>
      <c r="H102" s="385">
        <f t="shared" si="1"/>
        <v>0</v>
      </c>
      <c r="I102" s="53"/>
      <c r="J102" s="53"/>
      <c r="K102" s="31"/>
      <c r="L102" s="140"/>
      <c r="M102" s="143"/>
      <c r="N102" s="46"/>
    </row>
    <row r="103" spans="1:14" ht="13.8" hidden="1" x14ac:dyDescent="0.25">
      <c r="A103" s="2">
        <v>3</v>
      </c>
      <c r="B103" s="2" t="s">
        <v>300</v>
      </c>
      <c r="C103" s="34" t="s">
        <v>303</v>
      </c>
      <c r="D103" s="50" t="s">
        <v>304</v>
      </c>
      <c r="E103" s="153"/>
      <c r="F103" s="153"/>
      <c r="G103" s="393"/>
      <c r="H103" s="385">
        <f t="shared" si="1"/>
        <v>0</v>
      </c>
      <c r="I103" s="53"/>
      <c r="J103" s="53"/>
      <c r="K103" s="31"/>
      <c r="L103" s="140"/>
      <c r="M103" s="143"/>
      <c r="N103" s="46"/>
    </row>
    <row r="104" spans="1:14" ht="13.8" hidden="1" x14ac:dyDescent="0.25">
      <c r="A104" s="2">
        <v>3</v>
      </c>
      <c r="B104" s="2" t="s">
        <v>300</v>
      </c>
      <c r="C104" s="34" t="s">
        <v>305</v>
      </c>
      <c r="D104" s="50" t="s">
        <v>306</v>
      </c>
      <c r="E104" s="153"/>
      <c r="F104" s="153"/>
      <c r="G104" s="393"/>
      <c r="H104" s="385">
        <f t="shared" si="1"/>
        <v>0</v>
      </c>
      <c r="I104" s="53"/>
      <c r="J104" s="53"/>
      <c r="K104" s="31"/>
      <c r="L104" s="140"/>
      <c r="M104" s="143"/>
      <c r="N104" s="46"/>
    </row>
    <row r="105" spans="1:14" ht="13.8" hidden="1" x14ac:dyDescent="0.25">
      <c r="A105" s="2">
        <v>3</v>
      </c>
      <c r="B105" s="2" t="s">
        <v>300</v>
      </c>
      <c r="C105" s="34" t="s">
        <v>307</v>
      </c>
      <c r="D105" s="50" t="s">
        <v>308</v>
      </c>
      <c r="E105" s="153"/>
      <c r="F105" s="153"/>
      <c r="G105" s="393"/>
      <c r="H105" s="385">
        <f t="shared" si="1"/>
        <v>0</v>
      </c>
      <c r="I105" s="53"/>
      <c r="J105" s="53"/>
      <c r="K105" s="31"/>
      <c r="L105" s="140"/>
      <c r="M105" s="143"/>
      <c r="N105" s="46"/>
    </row>
    <row r="106" spans="1:14" ht="13.8" hidden="1" x14ac:dyDescent="0.25">
      <c r="A106" s="2">
        <v>3</v>
      </c>
      <c r="B106" s="2" t="s">
        <v>309</v>
      </c>
      <c r="C106" s="34" t="s">
        <v>310</v>
      </c>
      <c r="D106" s="50" t="s">
        <v>311</v>
      </c>
      <c r="E106" s="153"/>
      <c r="F106" s="153"/>
      <c r="G106" s="393"/>
      <c r="H106" s="385">
        <f t="shared" si="1"/>
        <v>0</v>
      </c>
      <c r="I106" s="53"/>
      <c r="J106" s="53"/>
      <c r="K106" s="31"/>
      <c r="L106" s="140"/>
      <c r="M106" s="143"/>
      <c r="N106" s="46"/>
    </row>
    <row r="107" spans="1:14" ht="13.8" hidden="1" x14ac:dyDescent="0.25">
      <c r="A107" s="2">
        <v>3</v>
      </c>
      <c r="B107" s="2" t="s">
        <v>309</v>
      </c>
      <c r="C107" s="34" t="s">
        <v>312</v>
      </c>
      <c r="D107" s="50" t="s">
        <v>313</v>
      </c>
      <c r="E107" s="153"/>
      <c r="F107" s="153"/>
      <c r="G107" s="393"/>
      <c r="H107" s="385">
        <f t="shared" si="1"/>
        <v>0</v>
      </c>
      <c r="I107" s="53"/>
      <c r="J107" s="53"/>
      <c r="K107" s="31"/>
      <c r="L107" s="140"/>
      <c r="M107" s="143"/>
      <c r="N107" s="46"/>
    </row>
    <row r="108" spans="1:14" ht="13.8" hidden="1" x14ac:dyDescent="0.25">
      <c r="A108" s="2">
        <v>3</v>
      </c>
      <c r="B108" s="2" t="s">
        <v>309</v>
      </c>
      <c r="C108" s="34" t="s">
        <v>314</v>
      </c>
      <c r="D108" s="50" t="s">
        <v>315</v>
      </c>
      <c r="E108" s="153"/>
      <c r="F108" s="153"/>
      <c r="G108" s="393"/>
      <c r="H108" s="385">
        <f t="shared" si="1"/>
        <v>0</v>
      </c>
      <c r="I108" s="53"/>
      <c r="J108" s="53"/>
      <c r="K108" s="31"/>
      <c r="L108" s="140"/>
      <c r="M108" s="143"/>
      <c r="N108" s="46"/>
    </row>
    <row r="109" spans="1:14" ht="13.8" hidden="1" x14ac:dyDescent="0.25">
      <c r="A109" s="2">
        <v>3</v>
      </c>
      <c r="B109" s="2" t="s">
        <v>309</v>
      </c>
      <c r="C109" s="34" t="s">
        <v>316</v>
      </c>
      <c r="D109" s="50" t="s">
        <v>317</v>
      </c>
      <c r="E109" s="153"/>
      <c r="F109" s="153"/>
      <c r="G109" s="393"/>
      <c r="H109" s="385">
        <f t="shared" si="1"/>
        <v>0</v>
      </c>
      <c r="I109" s="53"/>
      <c r="J109" s="53"/>
      <c r="K109" s="31"/>
      <c r="L109" s="140"/>
      <c r="M109" s="143"/>
      <c r="N109" s="46"/>
    </row>
    <row r="110" spans="1:14" ht="13.8" hidden="1" x14ac:dyDescent="0.25">
      <c r="A110" s="2">
        <v>3</v>
      </c>
      <c r="B110" s="2" t="s">
        <v>309</v>
      </c>
      <c r="C110" s="34" t="s">
        <v>318</v>
      </c>
      <c r="D110" s="50" t="s">
        <v>319</v>
      </c>
      <c r="E110" s="153"/>
      <c r="F110" s="153"/>
      <c r="G110" s="393"/>
      <c r="H110" s="385">
        <f t="shared" si="1"/>
        <v>0</v>
      </c>
      <c r="I110" s="53"/>
      <c r="J110" s="53"/>
      <c r="K110" s="31"/>
      <c r="L110" s="140"/>
      <c r="M110" s="143"/>
      <c r="N110" s="46"/>
    </row>
    <row r="111" spans="1:14" ht="13.8" hidden="1" x14ac:dyDescent="0.25">
      <c r="A111" s="2">
        <v>3</v>
      </c>
      <c r="B111" s="2" t="s">
        <v>309</v>
      </c>
      <c r="C111" s="34" t="s">
        <v>320</v>
      </c>
      <c r="D111" s="50" t="s">
        <v>321</v>
      </c>
      <c r="E111" s="153"/>
      <c r="F111" s="153"/>
      <c r="G111" s="393"/>
      <c r="H111" s="385">
        <f t="shared" si="1"/>
        <v>0</v>
      </c>
      <c r="I111" s="53"/>
      <c r="J111" s="53"/>
      <c r="K111" s="31"/>
      <c r="L111" s="140"/>
      <c r="M111" s="143"/>
      <c r="N111" s="46"/>
    </row>
    <row r="112" spans="1:14" ht="13.8" hidden="1" x14ac:dyDescent="0.25">
      <c r="A112" s="2">
        <v>3</v>
      </c>
      <c r="B112" s="2" t="s">
        <v>309</v>
      </c>
      <c r="C112" s="34" t="s">
        <v>322</v>
      </c>
      <c r="D112" s="50" t="s">
        <v>323</v>
      </c>
      <c r="E112" s="153"/>
      <c r="F112" s="153"/>
      <c r="G112" s="393"/>
      <c r="H112" s="385">
        <f t="shared" si="1"/>
        <v>0</v>
      </c>
      <c r="I112" s="53"/>
      <c r="J112" s="53"/>
      <c r="K112" s="31"/>
      <c r="L112" s="140"/>
      <c r="M112" s="143"/>
      <c r="N112" s="46"/>
    </row>
    <row r="113" spans="1:14" ht="13.8" hidden="1" x14ac:dyDescent="0.25">
      <c r="A113" s="2">
        <v>3</v>
      </c>
      <c r="B113" s="2" t="s">
        <v>309</v>
      </c>
      <c r="C113" s="34" t="s">
        <v>324</v>
      </c>
      <c r="D113" s="50" t="s">
        <v>325</v>
      </c>
      <c r="E113" s="153"/>
      <c r="F113" s="153"/>
      <c r="G113" s="393"/>
      <c r="H113" s="385">
        <f t="shared" si="1"/>
        <v>0</v>
      </c>
      <c r="I113" s="53"/>
      <c r="J113" s="53"/>
      <c r="K113" s="31"/>
      <c r="L113" s="140"/>
      <c r="M113" s="143"/>
      <c r="N113" s="46"/>
    </row>
    <row r="114" spans="1:14" ht="13.8" hidden="1" x14ac:dyDescent="0.25">
      <c r="A114" s="2">
        <v>3</v>
      </c>
      <c r="B114" s="2" t="s">
        <v>326</v>
      </c>
      <c r="C114" s="34" t="s">
        <v>327</v>
      </c>
      <c r="D114" s="50" t="s">
        <v>328</v>
      </c>
      <c r="E114" s="153"/>
      <c r="F114" s="153"/>
      <c r="G114" s="393"/>
      <c r="H114" s="385">
        <f t="shared" si="1"/>
        <v>0</v>
      </c>
      <c r="I114" s="53"/>
      <c r="J114" s="53"/>
      <c r="K114" s="31"/>
      <c r="L114" s="140"/>
      <c r="M114" s="143"/>
      <c r="N114" s="46"/>
    </row>
    <row r="115" spans="1:14" ht="13.8" hidden="1" x14ac:dyDescent="0.25">
      <c r="A115" s="2">
        <v>3</v>
      </c>
      <c r="B115" s="2" t="s">
        <v>326</v>
      </c>
      <c r="C115" s="34" t="s">
        <v>329</v>
      </c>
      <c r="D115" s="50" t="s">
        <v>330</v>
      </c>
      <c r="E115" s="153"/>
      <c r="F115" s="153"/>
      <c r="G115" s="393"/>
      <c r="H115" s="385">
        <f t="shared" si="1"/>
        <v>0</v>
      </c>
      <c r="I115" s="53"/>
      <c r="J115" s="53"/>
      <c r="K115" s="31"/>
      <c r="L115" s="140"/>
      <c r="M115" s="143"/>
      <c r="N115" s="46"/>
    </row>
    <row r="116" spans="1:14" ht="13.8" hidden="1" x14ac:dyDescent="0.25">
      <c r="A116" s="2">
        <v>3</v>
      </c>
      <c r="B116" s="2" t="s">
        <v>331</v>
      </c>
      <c r="C116" s="34" t="s">
        <v>332</v>
      </c>
      <c r="D116" s="50" t="s">
        <v>333</v>
      </c>
      <c r="E116" s="153"/>
      <c r="F116" s="153"/>
      <c r="G116" s="393"/>
      <c r="H116" s="385">
        <f t="shared" si="1"/>
        <v>0</v>
      </c>
      <c r="I116" s="53"/>
      <c r="J116" s="53"/>
      <c r="K116" s="31"/>
      <c r="L116" s="140"/>
      <c r="M116" s="143"/>
      <c r="N116" s="46"/>
    </row>
    <row r="117" spans="1:14" ht="13.8" hidden="1" x14ac:dyDescent="0.25">
      <c r="A117" s="2">
        <v>3</v>
      </c>
      <c r="B117" s="2" t="s">
        <v>331</v>
      </c>
      <c r="C117" s="34" t="s">
        <v>334</v>
      </c>
      <c r="D117" s="50" t="s">
        <v>335</v>
      </c>
      <c r="E117" s="153"/>
      <c r="F117" s="153"/>
      <c r="G117" s="393"/>
      <c r="H117" s="385">
        <f t="shared" si="1"/>
        <v>0</v>
      </c>
      <c r="I117" s="53"/>
      <c r="J117" s="53"/>
      <c r="K117" s="31"/>
      <c r="L117" s="140"/>
      <c r="M117" s="143"/>
      <c r="N117" s="46"/>
    </row>
    <row r="118" spans="1:14" ht="13.8" hidden="1" x14ac:dyDescent="0.25">
      <c r="A118" s="2">
        <v>3</v>
      </c>
      <c r="B118" s="2" t="s">
        <v>331</v>
      </c>
      <c r="C118" s="34" t="s">
        <v>336</v>
      </c>
      <c r="D118" s="50" t="s">
        <v>337</v>
      </c>
      <c r="E118" s="153"/>
      <c r="F118" s="153"/>
      <c r="G118" s="393"/>
      <c r="H118" s="385">
        <f t="shared" si="1"/>
        <v>0</v>
      </c>
      <c r="I118" s="53"/>
      <c r="J118" s="53"/>
      <c r="K118" s="31"/>
      <c r="L118" s="140"/>
      <c r="M118" s="143"/>
      <c r="N118" s="46"/>
    </row>
    <row r="119" spans="1:14" ht="13.8" hidden="1" x14ac:dyDescent="0.25">
      <c r="A119" s="2">
        <v>3</v>
      </c>
      <c r="B119" s="2" t="s">
        <v>331</v>
      </c>
      <c r="C119" s="34" t="s">
        <v>338</v>
      </c>
      <c r="D119" s="50" t="s">
        <v>339</v>
      </c>
      <c r="E119" s="153"/>
      <c r="F119" s="153"/>
      <c r="G119" s="393"/>
      <c r="H119" s="385">
        <f t="shared" si="1"/>
        <v>0</v>
      </c>
      <c r="I119" s="53"/>
      <c r="J119" s="53"/>
      <c r="K119" s="31"/>
      <c r="L119" s="140"/>
      <c r="M119" s="143"/>
      <c r="N119" s="46"/>
    </row>
    <row r="120" spans="1:14" ht="13.8" hidden="1" x14ac:dyDescent="0.25">
      <c r="A120" s="2">
        <v>3</v>
      </c>
      <c r="B120" s="2" t="s">
        <v>331</v>
      </c>
      <c r="C120" s="34" t="s">
        <v>340</v>
      </c>
      <c r="D120" s="50" t="s">
        <v>341</v>
      </c>
      <c r="E120" s="153"/>
      <c r="F120" s="153"/>
      <c r="G120" s="393"/>
      <c r="H120" s="385">
        <f t="shared" si="1"/>
        <v>0</v>
      </c>
      <c r="I120" s="53"/>
      <c r="J120" s="53"/>
      <c r="K120" s="31"/>
      <c r="L120" s="140"/>
      <c r="M120" s="143"/>
      <c r="N120" s="46"/>
    </row>
    <row r="121" spans="1:14" ht="13.8" hidden="1" x14ac:dyDescent="0.25">
      <c r="A121" s="2">
        <v>4</v>
      </c>
      <c r="B121" s="2" t="s">
        <v>342</v>
      </c>
      <c r="C121" s="34" t="s">
        <v>343</v>
      </c>
      <c r="D121" s="50" t="s">
        <v>344</v>
      </c>
      <c r="E121" s="145"/>
      <c r="F121" s="145"/>
      <c r="G121" s="389"/>
      <c r="H121" s="385">
        <f t="shared" si="1"/>
        <v>0</v>
      </c>
      <c r="I121" s="53"/>
      <c r="J121" s="53"/>
      <c r="K121" s="31"/>
      <c r="L121" s="140"/>
      <c r="M121" s="143"/>
      <c r="N121" s="46"/>
    </row>
    <row r="122" spans="1:14" ht="13.8" hidden="1" x14ac:dyDescent="0.25">
      <c r="A122" s="2">
        <v>4</v>
      </c>
      <c r="B122" s="2" t="s">
        <v>342</v>
      </c>
      <c r="C122" s="34" t="s">
        <v>345</v>
      </c>
      <c r="D122" s="50" t="s">
        <v>346</v>
      </c>
      <c r="E122" s="145"/>
      <c r="F122" s="145"/>
      <c r="G122" s="389"/>
      <c r="H122" s="385">
        <f t="shared" si="1"/>
        <v>0</v>
      </c>
      <c r="I122" s="53"/>
      <c r="J122" s="53"/>
      <c r="K122" s="31"/>
      <c r="L122" s="140"/>
      <c r="M122" s="143"/>
      <c r="N122" s="46"/>
    </row>
    <row r="123" spans="1:14" ht="13.8" hidden="1" x14ac:dyDescent="0.25">
      <c r="A123" s="2">
        <v>4</v>
      </c>
      <c r="B123" s="2" t="s">
        <v>342</v>
      </c>
      <c r="C123" s="34" t="s">
        <v>347</v>
      </c>
      <c r="D123" s="50" t="s">
        <v>348</v>
      </c>
      <c r="E123" s="145"/>
      <c r="F123" s="145"/>
      <c r="G123" s="389"/>
      <c r="H123" s="385">
        <f t="shared" si="1"/>
        <v>0</v>
      </c>
      <c r="I123" s="53"/>
      <c r="J123" s="53"/>
      <c r="K123" s="31"/>
      <c r="L123" s="140"/>
      <c r="M123" s="143"/>
      <c r="N123" s="46"/>
    </row>
    <row r="124" spans="1:14" ht="13.8" hidden="1" x14ac:dyDescent="0.25">
      <c r="A124" s="2">
        <v>4</v>
      </c>
      <c r="B124" s="2" t="s">
        <v>342</v>
      </c>
      <c r="C124" s="34" t="s">
        <v>349</v>
      </c>
      <c r="D124" s="50" t="s">
        <v>350</v>
      </c>
      <c r="E124" s="145"/>
      <c r="F124" s="145"/>
      <c r="G124" s="389"/>
      <c r="H124" s="385">
        <f t="shared" si="1"/>
        <v>0</v>
      </c>
      <c r="I124" s="53"/>
      <c r="J124" s="53"/>
      <c r="K124" s="31"/>
      <c r="L124" s="140"/>
      <c r="M124" s="143"/>
      <c r="N124" s="46"/>
    </row>
    <row r="125" spans="1:14" ht="13.8" hidden="1" x14ac:dyDescent="0.25">
      <c r="A125" s="2">
        <v>4</v>
      </c>
      <c r="B125" s="2" t="s">
        <v>342</v>
      </c>
      <c r="C125" s="34" t="s">
        <v>351</v>
      </c>
      <c r="D125" s="50" t="s">
        <v>352</v>
      </c>
      <c r="E125" s="145"/>
      <c r="F125" s="145"/>
      <c r="G125" s="389"/>
      <c r="H125" s="385">
        <f t="shared" si="1"/>
        <v>0</v>
      </c>
      <c r="I125" s="53"/>
      <c r="J125" s="53"/>
      <c r="K125" s="31"/>
      <c r="L125" s="140"/>
      <c r="M125" s="143"/>
      <c r="N125" s="46"/>
    </row>
    <row r="126" spans="1:14" ht="13.8" hidden="1" x14ac:dyDescent="0.25">
      <c r="A126" s="2">
        <v>4</v>
      </c>
      <c r="B126" s="2" t="s">
        <v>342</v>
      </c>
      <c r="C126" s="34" t="s">
        <v>353</v>
      </c>
      <c r="D126" s="50" t="s">
        <v>354</v>
      </c>
      <c r="E126" s="145"/>
      <c r="F126" s="145"/>
      <c r="G126" s="389"/>
      <c r="H126" s="385">
        <f t="shared" si="1"/>
        <v>0</v>
      </c>
      <c r="I126" s="53"/>
      <c r="J126" s="53"/>
      <c r="K126" s="31"/>
      <c r="L126" s="140"/>
      <c r="M126" s="143"/>
      <c r="N126" s="46"/>
    </row>
    <row r="127" spans="1:14" ht="13.8" hidden="1" x14ac:dyDescent="0.25">
      <c r="A127" s="2">
        <v>4</v>
      </c>
      <c r="B127" s="2" t="s">
        <v>342</v>
      </c>
      <c r="C127" s="34" t="s">
        <v>355</v>
      </c>
      <c r="D127" s="50" t="s">
        <v>356</v>
      </c>
      <c r="E127" s="145"/>
      <c r="F127" s="145"/>
      <c r="G127" s="389"/>
      <c r="H127" s="385">
        <f t="shared" si="1"/>
        <v>0</v>
      </c>
      <c r="I127" s="53"/>
      <c r="J127" s="53"/>
      <c r="K127" s="31"/>
      <c r="L127" s="140"/>
      <c r="M127" s="143"/>
      <c r="N127" s="46"/>
    </row>
    <row r="128" spans="1:14" ht="13.8" hidden="1" x14ac:dyDescent="0.25">
      <c r="A128" s="2">
        <v>4</v>
      </c>
      <c r="B128" s="2" t="s">
        <v>342</v>
      </c>
      <c r="C128" s="34" t="s">
        <v>357</v>
      </c>
      <c r="D128" s="50" t="s">
        <v>358</v>
      </c>
      <c r="E128" s="145"/>
      <c r="F128" s="145"/>
      <c r="G128" s="389"/>
      <c r="H128" s="385">
        <f t="shared" si="1"/>
        <v>0</v>
      </c>
      <c r="I128" s="53"/>
      <c r="J128" s="53"/>
      <c r="K128" s="31"/>
      <c r="L128" s="140"/>
      <c r="M128" s="143"/>
      <c r="N128" s="46"/>
    </row>
    <row r="129" spans="1:14" ht="13.8" hidden="1" x14ac:dyDescent="0.25">
      <c r="A129" s="2">
        <v>4</v>
      </c>
      <c r="B129" s="2" t="s">
        <v>359</v>
      </c>
      <c r="C129" s="34" t="s">
        <v>360</v>
      </c>
      <c r="D129" s="50" t="s">
        <v>361</v>
      </c>
      <c r="E129" s="145"/>
      <c r="F129" s="145"/>
      <c r="G129" s="389"/>
      <c r="H129" s="385">
        <f t="shared" si="1"/>
        <v>0</v>
      </c>
      <c r="I129" s="53"/>
      <c r="J129" s="53"/>
      <c r="K129" s="31"/>
      <c r="L129" s="140"/>
      <c r="M129" s="143"/>
      <c r="N129" s="46"/>
    </row>
    <row r="130" spans="1:14" ht="13.8" hidden="1" x14ac:dyDescent="0.25">
      <c r="A130" s="2">
        <v>4</v>
      </c>
      <c r="B130" s="2" t="s">
        <v>359</v>
      </c>
      <c r="C130" s="34" t="s">
        <v>362</v>
      </c>
      <c r="D130" s="50" t="s">
        <v>363</v>
      </c>
      <c r="E130" s="145"/>
      <c r="F130" s="145"/>
      <c r="G130" s="389"/>
      <c r="H130" s="385">
        <f t="shared" si="1"/>
        <v>0</v>
      </c>
      <c r="I130" s="53"/>
      <c r="J130" s="53"/>
      <c r="K130" s="31"/>
      <c r="L130" s="140"/>
      <c r="M130" s="143"/>
      <c r="N130" s="46"/>
    </row>
    <row r="131" spans="1:14" ht="13.8" hidden="1" x14ac:dyDescent="0.25">
      <c r="A131" s="2">
        <v>4</v>
      </c>
      <c r="B131" s="2" t="s">
        <v>359</v>
      </c>
      <c r="C131" s="34" t="s">
        <v>364</v>
      </c>
      <c r="D131" s="50" t="s">
        <v>365</v>
      </c>
      <c r="E131" s="145"/>
      <c r="F131" s="145"/>
      <c r="G131" s="389"/>
      <c r="H131" s="385">
        <f t="shared" si="1"/>
        <v>0</v>
      </c>
      <c r="I131" s="53"/>
      <c r="J131" s="53"/>
      <c r="K131" s="31"/>
      <c r="L131" s="140"/>
      <c r="M131" s="143"/>
      <c r="N131" s="46"/>
    </row>
    <row r="132" spans="1:14" ht="13.8" hidden="1" x14ac:dyDescent="0.25">
      <c r="A132" s="2">
        <v>4</v>
      </c>
      <c r="B132" s="2" t="s">
        <v>359</v>
      </c>
      <c r="C132" s="34" t="s">
        <v>366</v>
      </c>
      <c r="D132" s="50" t="s">
        <v>367</v>
      </c>
      <c r="E132" s="145"/>
      <c r="F132" s="145"/>
      <c r="G132" s="389"/>
      <c r="H132" s="385">
        <f t="shared" si="1"/>
        <v>0</v>
      </c>
      <c r="I132" s="53"/>
      <c r="J132" s="53"/>
      <c r="K132" s="31"/>
      <c r="L132" s="140"/>
      <c r="M132" s="143"/>
      <c r="N132" s="46"/>
    </row>
    <row r="133" spans="1:14" ht="13.8" hidden="1" x14ac:dyDescent="0.25">
      <c r="A133" s="2">
        <v>4</v>
      </c>
      <c r="B133" s="2" t="s">
        <v>359</v>
      </c>
      <c r="C133" s="34" t="s">
        <v>368</v>
      </c>
      <c r="D133" s="50" t="s">
        <v>369</v>
      </c>
      <c r="E133" s="145"/>
      <c r="F133" s="145"/>
      <c r="G133" s="389"/>
      <c r="H133" s="385">
        <f t="shared" si="1"/>
        <v>0</v>
      </c>
      <c r="I133" s="53"/>
      <c r="J133" s="53"/>
      <c r="K133" s="31"/>
      <c r="L133" s="140"/>
      <c r="M133" s="143"/>
      <c r="N133" s="46"/>
    </row>
    <row r="134" spans="1:14" ht="13.8" hidden="1" x14ac:dyDescent="0.25">
      <c r="A134" s="2">
        <v>4</v>
      </c>
      <c r="B134" s="2" t="s">
        <v>359</v>
      </c>
      <c r="C134" s="34" t="s">
        <v>370</v>
      </c>
      <c r="D134" s="50" t="s">
        <v>371</v>
      </c>
      <c r="E134" s="145"/>
      <c r="F134" s="145"/>
      <c r="G134" s="389"/>
      <c r="H134" s="385">
        <f t="shared" si="1"/>
        <v>0</v>
      </c>
      <c r="I134" s="53"/>
      <c r="J134" s="53"/>
      <c r="K134" s="31"/>
      <c r="L134" s="140"/>
      <c r="M134" s="143"/>
      <c r="N134" s="46"/>
    </row>
    <row r="135" spans="1:14" ht="13.8" hidden="1" x14ac:dyDescent="0.25">
      <c r="A135" s="2">
        <v>4</v>
      </c>
      <c r="B135" s="2" t="s">
        <v>359</v>
      </c>
      <c r="C135" s="34" t="s">
        <v>372</v>
      </c>
      <c r="D135" s="50" t="s">
        <v>373</v>
      </c>
      <c r="E135" s="145"/>
      <c r="F135" s="145"/>
      <c r="G135" s="389"/>
      <c r="H135" s="385">
        <f t="shared" ref="H135:H198" si="2">+E135+F135+G135</f>
        <v>0</v>
      </c>
      <c r="I135" s="53"/>
      <c r="J135" s="53"/>
      <c r="K135" s="31"/>
      <c r="L135" s="140"/>
      <c r="M135" s="143"/>
      <c r="N135" s="46"/>
    </row>
    <row r="136" spans="1:14" ht="13.8" hidden="1" x14ac:dyDescent="0.25">
      <c r="A136" s="2">
        <v>4</v>
      </c>
      <c r="B136" s="2" t="s">
        <v>359</v>
      </c>
      <c r="C136" s="34" t="s">
        <v>374</v>
      </c>
      <c r="D136" s="50" t="s">
        <v>375</v>
      </c>
      <c r="E136" s="145"/>
      <c r="F136" s="145"/>
      <c r="G136" s="389"/>
      <c r="H136" s="385">
        <f t="shared" si="2"/>
        <v>0</v>
      </c>
      <c r="I136" s="53"/>
      <c r="J136" s="53"/>
      <c r="K136" s="31"/>
      <c r="L136" s="140"/>
      <c r="M136" s="143"/>
      <c r="N136" s="46"/>
    </row>
    <row r="137" spans="1:14" ht="13.8" hidden="1" x14ac:dyDescent="0.25">
      <c r="A137" s="2">
        <v>4</v>
      </c>
      <c r="B137" s="2" t="s">
        <v>376</v>
      </c>
      <c r="C137" s="34" t="s">
        <v>377</v>
      </c>
      <c r="D137" s="50" t="s">
        <v>378</v>
      </c>
      <c r="E137" s="145"/>
      <c r="F137" s="145"/>
      <c r="G137" s="389"/>
      <c r="H137" s="385">
        <f t="shared" si="2"/>
        <v>0</v>
      </c>
      <c r="I137" s="53"/>
      <c r="J137" s="53"/>
      <c r="K137" s="31"/>
      <c r="L137" s="140"/>
      <c r="M137" s="143"/>
      <c r="N137" s="46"/>
    </row>
    <row r="138" spans="1:14" ht="13.8" hidden="1" x14ac:dyDescent="0.25">
      <c r="A138" s="2">
        <v>4</v>
      </c>
      <c r="B138" s="2" t="s">
        <v>376</v>
      </c>
      <c r="C138" s="34" t="s">
        <v>379</v>
      </c>
      <c r="D138" s="50" t="s">
        <v>380</v>
      </c>
      <c r="E138" s="145"/>
      <c r="F138" s="145"/>
      <c r="G138" s="389"/>
      <c r="H138" s="385">
        <f t="shared" si="2"/>
        <v>0</v>
      </c>
      <c r="I138" s="53"/>
      <c r="J138" s="53"/>
      <c r="K138" s="31"/>
      <c r="L138" s="140"/>
      <c r="M138" s="143"/>
      <c r="N138" s="46"/>
    </row>
    <row r="139" spans="1:14" ht="13.8" hidden="1" x14ac:dyDescent="0.25">
      <c r="A139" s="2">
        <v>5</v>
      </c>
      <c r="B139" s="2" t="s">
        <v>381</v>
      </c>
      <c r="C139" s="34" t="s">
        <v>382</v>
      </c>
      <c r="D139" s="50" t="s">
        <v>383</v>
      </c>
      <c r="E139" s="145"/>
      <c r="F139" s="145"/>
      <c r="G139" s="384"/>
      <c r="H139" s="385">
        <f t="shared" si="2"/>
        <v>0</v>
      </c>
      <c r="I139" s="53"/>
      <c r="J139" s="53"/>
      <c r="K139" s="31"/>
      <c r="L139" s="140"/>
      <c r="M139" s="143"/>
      <c r="N139" s="46"/>
    </row>
    <row r="140" spans="1:14" ht="13.8" hidden="1" x14ac:dyDescent="0.25">
      <c r="A140" s="2">
        <v>5</v>
      </c>
      <c r="B140" s="2" t="s">
        <v>381</v>
      </c>
      <c r="C140" s="34" t="s">
        <v>384</v>
      </c>
      <c r="D140" s="50" t="s">
        <v>385</v>
      </c>
      <c r="E140" s="145"/>
      <c r="F140" s="145"/>
      <c r="G140" s="384"/>
      <c r="H140" s="385">
        <f t="shared" si="2"/>
        <v>0</v>
      </c>
      <c r="I140" s="53"/>
      <c r="J140" s="53"/>
      <c r="K140" s="31"/>
      <c r="L140" s="140"/>
      <c r="M140" s="143"/>
      <c r="N140" s="46"/>
    </row>
    <row r="141" spans="1:14" ht="13.8" x14ac:dyDescent="0.25">
      <c r="A141" s="2">
        <v>5</v>
      </c>
      <c r="B141" s="2" t="s">
        <v>381</v>
      </c>
      <c r="C141" s="34" t="s">
        <v>386</v>
      </c>
      <c r="D141" s="50" t="s">
        <v>387</v>
      </c>
      <c r="E141" s="145"/>
      <c r="F141" s="145"/>
      <c r="G141" s="366">
        <v>3700000</v>
      </c>
      <c r="H141" s="349">
        <f t="shared" si="2"/>
        <v>3700000</v>
      </c>
      <c r="I141" s="53"/>
      <c r="J141" s="53"/>
      <c r="K141" s="31"/>
      <c r="L141" s="140"/>
      <c r="M141" s="143"/>
      <c r="N141" s="46"/>
    </row>
    <row r="142" spans="1:14" ht="13.8" hidden="1" x14ac:dyDescent="0.25">
      <c r="A142" s="2">
        <v>5</v>
      </c>
      <c r="B142" s="2" t="s">
        <v>381</v>
      </c>
      <c r="C142" s="34" t="s">
        <v>388</v>
      </c>
      <c r="D142" s="50" t="s">
        <v>389</v>
      </c>
      <c r="E142" s="145"/>
      <c r="F142" s="145"/>
      <c r="G142" s="384"/>
      <c r="H142" s="385">
        <f t="shared" si="2"/>
        <v>0</v>
      </c>
      <c r="I142" s="53"/>
      <c r="J142" s="53"/>
      <c r="K142" s="31"/>
      <c r="L142" s="140"/>
      <c r="M142" s="143"/>
      <c r="N142" s="46"/>
    </row>
    <row r="143" spans="1:14" ht="13.8" x14ac:dyDescent="0.25">
      <c r="A143" s="2">
        <v>5</v>
      </c>
      <c r="B143" s="2" t="s">
        <v>381</v>
      </c>
      <c r="C143" s="34" t="s">
        <v>392</v>
      </c>
      <c r="D143" s="50" t="s">
        <v>393</v>
      </c>
      <c r="E143" s="145"/>
      <c r="F143" s="145"/>
      <c r="G143" s="366">
        <v>4500000</v>
      </c>
      <c r="H143" s="349">
        <f t="shared" si="2"/>
        <v>4500000</v>
      </c>
      <c r="I143" s="53"/>
      <c r="J143" s="53"/>
      <c r="K143" s="31" t="s">
        <v>129</v>
      </c>
      <c r="L143" s="140" t="s">
        <v>1081</v>
      </c>
      <c r="M143" s="143"/>
      <c r="N143" s="46"/>
    </row>
    <row r="144" spans="1:14" ht="13.8" hidden="1" x14ac:dyDescent="0.25">
      <c r="A144" s="2">
        <v>5</v>
      </c>
      <c r="B144" s="2" t="s">
        <v>381</v>
      </c>
      <c r="C144" s="34" t="s">
        <v>394</v>
      </c>
      <c r="D144" s="50" t="s">
        <v>395</v>
      </c>
      <c r="E144" s="145"/>
      <c r="F144" s="145"/>
      <c r="G144" s="384"/>
      <c r="H144" s="385">
        <f t="shared" si="2"/>
        <v>0</v>
      </c>
      <c r="I144" s="53"/>
      <c r="J144" s="53"/>
      <c r="K144" s="31"/>
      <c r="L144" s="140"/>
      <c r="M144" s="143"/>
      <c r="N144" s="46"/>
    </row>
    <row r="145" spans="1:14" ht="13.8" hidden="1" x14ac:dyDescent="0.25">
      <c r="A145" s="2">
        <v>5</v>
      </c>
      <c r="B145" s="2" t="s">
        <v>381</v>
      </c>
      <c r="C145" s="34" t="s">
        <v>396</v>
      </c>
      <c r="D145" s="50" t="s">
        <v>397</v>
      </c>
      <c r="E145" s="145"/>
      <c r="F145" s="145"/>
      <c r="G145" s="384"/>
      <c r="H145" s="385">
        <f t="shared" si="2"/>
        <v>0</v>
      </c>
      <c r="I145" s="53"/>
      <c r="J145" s="53"/>
      <c r="K145" s="31"/>
      <c r="L145" s="140"/>
      <c r="M145" s="143"/>
      <c r="N145" s="46"/>
    </row>
    <row r="146" spans="1:14" ht="13.8" hidden="1" x14ac:dyDescent="0.25">
      <c r="A146" s="2">
        <v>5</v>
      </c>
      <c r="B146" s="2" t="s">
        <v>381</v>
      </c>
      <c r="C146" s="34" t="s">
        <v>398</v>
      </c>
      <c r="D146" s="50" t="s">
        <v>399</v>
      </c>
      <c r="E146" s="145"/>
      <c r="F146" s="145"/>
      <c r="G146" s="384"/>
      <c r="H146" s="385">
        <f t="shared" si="2"/>
        <v>0</v>
      </c>
      <c r="I146" s="53"/>
      <c r="J146" s="53"/>
      <c r="K146" s="31"/>
      <c r="L146" s="140"/>
      <c r="M146" s="143"/>
      <c r="N146" s="46"/>
    </row>
    <row r="147" spans="1:14" ht="13.8" hidden="1" x14ac:dyDescent="0.25">
      <c r="A147" s="2">
        <v>5</v>
      </c>
      <c r="B147" s="2" t="s">
        <v>400</v>
      </c>
      <c r="C147" s="34" t="s">
        <v>401</v>
      </c>
      <c r="D147" s="50" t="s">
        <v>402</v>
      </c>
      <c r="E147" s="145"/>
      <c r="F147" s="145"/>
      <c r="G147" s="389"/>
      <c r="H147" s="385">
        <f t="shared" si="2"/>
        <v>0</v>
      </c>
      <c r="I147" s="53"/>
      <c r="J147" s="53"/>
      <c r="K147" s="31"/>
      <c r="L147" s="140"/>
      <c r="M147" s="143"/>
      <c r="N147" s="46"/>
    </row>
    <row r="148" spans="1:14" ht="13.8" hidden="1" x14ac:dyDescent="0.25">
      <c r="A148" s="2">
        <v>5</v>
      </c>
      <c r="B148" s="2" t="s">
        <v>400</v>
      </c>
      <c r="C148" s="34" t="s">
        <v>403</v>
      </c>
      <c r="D148" s="50" t="s">
        <v>404</v>
      </c>
      <c r="E148" s="145"/>
      <c r="F148" s="145"/>
      <c r="G148" s="389"/>
      <c r="H148" s="385">
        <f t="shared" si="2"/>
        <v>0</v>
      </c>
      <c r="I148" s="53"/>
      <c r="J148" s="53"/>
      <c r="K148" s="31"/>
      <c r="L148" s="140"/>
      <c r="M148" s="143"/>
      <c r="N148" s="46"/>
    </row>
    <row r="149" spans="1:14" ht="13.8" hidden="1" x14ac:dyDescent="0.25">
      <c r="A149" s="2">
        <v>5</v>
      </c>
      <c r="B149" s="2" t="s">
        <v>400</v>
      </c>
      <c r="C149" s="34" t="s">
        <v>405</v>
      </c>
      <c r="D149" s="50" t="s">
        <v>406</v>
      </c>
      <c r="E149" s="145"/>
      <c r="F149" s="145"/>
      <c r="G149" s="389"/>
      <c r="H149" s="385">
        <f t="shared" si="2"/>
        <v>0</v>
      </c>
      <c r="I149" s="53"/>
      <c r="J149" s="53"/>
      <c r="K149" s="31"/>
      <c r="L149" s="140"/>
      <c r="M149" s="143"/>
      <c r="N149" s="46"/>
    </row>
    <row r="150" spans="1:14" ht="13.8" hidden="1" x14ac:dyDescent="0.25">
      <c r="A150" s="2">
        <v>5</v>
      </c>
      <c r="B150" s="2" t="s">
        <v>400</v>
      </c>
      <c r="C150" s="34" t="s">
        <v>407</v>
      </c>
      <c r="D150" s="50" t="s">
        <v>408</v>
      </c>
      <c r="E150" s="145"/>
      <c r="F150" s="145"/>
      <c r="G150" s="389"/>
      <c r="H150" s="385">
        <f t="shared" si="2"/>
        <v>0</v>
      </c>
      <c r="I150" s="53"/>
      <c r="J150" s="53"/>
      <c r="K150" s="31"/>
      <c r="L150" s="140"/>
      <c r="M150" s="143"/>
      <c r="N150" s="46"/>
    </row>
    <row r="151" spans="1:14" ht="13.8" hidden="1" x14ac:dyDescent="0.25">
      <c r="A151" s="2">
        <v>5</v>
      </c>
      <c r="B151" s="2" t="s">
        <v>400</v>
      </c>
      <c r="C151" s="34" t="s">
        <v>409</v>
      </c>
      <c r="D151" s="50" t="s">
        <v>410</v>
      </c>
      <c r="E151" s="145"/>
      <c r="F151" s="145"/>
      <c r="G151" s="389"/>
      <c r="H151" s="385">
        <f t="shared" si="2"/>
        <v>0</v>
      </c>
      <c r="I151" s="53"/>
      <c r="J151" s="53"/>
      <c r="K151" s="31"/>
      <c r="L151" s="140"/>
      <c r="M151" s="143"/>
      <c r="N151" s="46"/>
    </row>
    <row r="152" spans="1:14" ht="13.8" hidden="1" x14ac:dyDescent="0.25">
      <c r="A152" s="2">
        <v>5</v>
      </c>
      <c r="B152" s="2" t="s">
        <v>400</v>
      </c>
      <c r="C152" s="34" t="s">
        <v>411</v>
      </c>
      <c r="D152" s="50" t="s">
        <v>412</v>
      </c>
      <c r="E152" s="145"/>
      <c r="F152" s="145"/>
      <c r="G152" s="389"/>
      <c r="H152" s="385">
        <f t="shared" si="2"/>
        <v>0</v>
      </c>
      <c r="I152" s="53"/>
      <c r="J152" s="53"/>
      <c r="K152" s="31"/>
      <c r="L152" s="140"/>
      <c r="M152" s="143"/>
      <c r="N152" s="46"/>
    </row>
    <row r="153" spans="1:14" ht="13.8" hidden="1" x14ac:dyDescent="0.25">
      <c r="A153" s="2">
        <v>5</v>
      </c>
      <c r="B153" s="2" t="s">
        <v>400</v>
      </c>
      <c r="C153" s="34" t="s">
        <v>413</v>
      </c>
      <c r="D153" s="50" t="s">
        <v>414</v>
      </c>
      <c r="E153" s="145"/>
      <c r="F153" s="145"/>
      <c r="G153" s="389"/>
      <c r="H153" s="385">
        <f t="shared" si="2"/>
        <v>0</v>
      </c>
      <c r="I153" s="53"/>
      <c r="J153" s="53"/>
      <c r="K153" s="31"/>
      <c r="L153" s="140"/>
      <c r="M153" s="143"/>
      <c r="N153" s="46"/>
    </row>
    <row r="154" spans="1:14" ht="13.8" hidden="1" x14ac:dyDescent="0.25">
      <c r="A154" s="2">
        <v>5</v>
      </c>
      <c r="B154" s="2" t="s">
        <v>400</v>
      </c>
      <c r="C154" s="34" t="s">
        <v>415</v>
      </c>
      <c r="D154" s="50" t="s">
        <v>416</v>
      </c>
      <c r="E154" s="145"/>
      <c r="F154" s="145"/>
      <c r="G154" s="389"/>
      <c r="H154" s="385">
        <f t="shared" si="2"/>
        <v>0</v>
      </c>
      <c r="I154" s="53"/>
      <c r="J154" s="53"/>
      <c r="K154" s="31"/>
      <c r="L154" s="140"/>
      <c r="M154" s="143"/>
      <c r="N154" s="46"/>
    </row>
    <row r="155" spans="1:14" ht="13.8" hidden="1" x14ac:dyDescent="0.25">
      <c r="A155" s="2">
        <v>5</v>
      </c>
      <c r="B155" s="2" t="s">
        <v>419</v>
      </c>
      <c r="C155" s="34" t="s">
        <v>420</v>
      </c>
      <c r="D155" s="50" t="s">
        <v>421</v>
      </c>
      <c r="E155" s="145"/>
      <c r="F155" s="145"/>
      <c r="G155" s="389"/>
      <c r="H155" s="385">
        <f t="shared" si="2"/>
        <v>0</v>
      </c>
      <c r="I155" s="53"/>
      <c r="J155" s="53"/>
      <c r="K155" s="31"/>
      <c r="L155" s="140"/>
      <c r="M155" s="143"/>
      <c r="N155" s="46"/>
    </row>
    <row r="156" spans="1:14" ht="13.8" hidden="1" x14ac:dyDescent="0.25">
      <c r="A156" s="2">
        <v>5</v>
      </c>
      <c r="B156" s="2" t="s">
        <v>419</v>
      </c>
      <c r="C156" s="34" t="s">
        <v>422</v>
      </c>
      <c r="D156" s="50" t="s">
        <v>423</v>
      </c>
      <c r="E156" s="145"/>
      <c r="F156" s="145"/>
      <c r="G156" s="389"/>
      <c r="H156" s="385">
        <f t="shared" si="2"/>
        <v>0</v>
      </c>
      <c r="I156" s="53"/>
      <c r="J156" s="53"/>
      <c r="K156" s="31"/>
      <c r="L156" s="140"/>
      <c r="M156" s="143"/>
      <c r="N156" s="46"/>
    </row>
    <row r="157" spans="1:14" ht="13.8" hidden="1" x14ac:dyDescent="0.25">
      <c r="A157" s="2">
        <v>5</v>
      </c>
      <c r="B157" s="2" t="s">
        <v>419</v>
      </c>
      <c r="C157" s="34" t="s">
        <v>424</v>
      </c>
      <c r="D157" s="50" t="s">
        <v>425</v>
      </c>
      <c r="E157" s="145"/>
      <c r="F157" s="145"/>
      <c r="G157" s="389"/>
      <c r="H157" s="385">
        <f t="shared" si="2"/>
        <v>0</v>
      </c>
      <c r="I157" s="53"/>
      <c r="J157" s="53"/>
      <c r="K157" s="31"/>
      <c r="L157" s="140"/>
      <c r="M157" s="143"/>
      <c r="N157" s="46"/>
    </row>
    <row r="158" spans="1:14" ht="13.8" hidden="1" x14ac:dyDescent="0.25">
      <c r="A158" s="2">
        <v>5</v>
      </c>
      <c r="B158" s="2" t="s">
        <v>426</v>
      </c>
      <c r="C158" s="34" t="s">
        <v>427</v>
      </c>
      <c r="D158" s="50" t="s">
        <v>428</v>
      </c>
      <c r="E158" s="145"/>
      <c r="F158" s="145"/>
      <c r="G158" s="389"/>
      <c r="H158" s="385">
        <f t="shared" si="2"/>
        <v>0</v>
      </c>
      <c r="I158" s="53"/>
      <c r="J158" s="53"/>
      <c r="K158" s="31"/>
      <c r="L158" s="140"/>
      <c r="M158" s="143"/>
      <c r="N158" s="46"/>
    </row>
    <row r="159" spans="1:14" ht="13.8" hidden="1" x14ac:dyDescent="0.25">
      <c r="A159" s="2">
        <v>5</v>
      </c>
      <c r="B159" s="2" t="s">
        <v>426</v>
      </c>
      <c r="C159" s="34" t="s">
        <v>429</v>
      </c>
      <c r="D159" s="50" t="s">
        <v>430</v>
      </c>
      <c r="E159" s="145"/>
      <c r="F159" s="145"/>
      <c r="G159" s="389"/>
      <c r="H159" s="385">
        <f t="shared" si="2"/>
        <v>0</v>
      </c>
      <c r="I159" s="53"/>
      <c r="J159" s="53"/>
      <c r="K159" s="31"/>
      <c r="L159" s="140"/>
      <c r="M159" s="143"/>
      <c r="N159" s="46"/>
    </row>
    <row r="160" spans="1:14" ht="26.4" x14ac:dyDescent="0.25">
      <c r="A160" s="2">
        <v>5</v>
      </c>
      <c r="B160" s="2" t="s">
        <v>426</v>
      </c>
      <c r="C160" s="34" t="s">
        <v>431</v>
      </c>
      <c r="D160" s="50" t="s">
        <v>432</v>
      </c>
      <c r="E160" s="145"/>
      <c r="F160" s="145"/>
      <c r="G160" s="366">
        <v>3800000</v>
      </c>
      <c r="H160" s="349">
        <f t="shared" si="2"/>
        <v>3800000</v>
      </c>
      <c r="I160" s="52"/>
      <c r="J160" s="52"/>
      <c r="K160" s="31" t="s">
        <v>129</v>
      </c>
      <c r="L160" s="140" t="s">
        <v>1082</v>
      </c>
      <c r="M160" s="143" t="s">
        <v>1083</v>
      </c>
      <c r="N160" s="46" t="s">
        <v>1084</v>
      </c>
    </row>
    <row r="161" spans="1:14" ht="13.8" hidden="1" x14ac:dyDescent="0.25">
      <c r="A161" s="2">
        <v>5</v>
      </c>
      <c r="B161" s="2" t="s">
        <v>426</v>
      </c>
      <c r="C161" s="34" t="s">
        <v>436</v>
      </c>
      <c r="D161" s="50" t="s">
        <v>437</v>
      </c>
      <c r="E161" s="145"/>
      <c r="F161" s="145"/>
      <c r="G161" s="389"/>
      <c r="H161" s="385">
        <f t="shared" si="2"/>
        <v>0</v>
      </c>
      <c r="I161" s="53"/>
      <c r="J161" s="53"/>
      <c r="K161" s="31"/>
      <c r="L161" s="140"/>
      <c r="M161" s="143"/>
      <c r="N161" s="46"/>
    </row>
    <row r="162" spans="1:14" ht="13.8" hidden="1" x14ac:dyDescent="0.25">
      <c r="A162" s="1">
        <v>6</v>
      </c>
      <c r="B162" s="2" t="s">
        <v>438</v>
      </c>
      <c r="C162" s="34" t="s">
        <v>439</v>
      </c>
      <c r="D162" s="50" t="s">
        <v>440</v>
      </c>
      <c r="E162" s="145"/>
      <c r="F162" s="145"/>
      <c r="G162" s="389"/>
      <c r="H162" s="385">
        <f t="shared" si="2"/>
        <v>0</v>
      </c>
      <c r="I162" s="53"/>
      <c r="J162" s="53"/>
      <c r="K162" s="31"/>
      <c r="L162" s="140"/>
      <c r="M162" s="143"/>
      <c r="N162" s="46"/>
    </row>
    <row r="163" spans="1:14" ht="13.8" hidden="1" x14ac:dyDescent="0.25">
      <c r="A163" s="1">
        <v>6</v>
      </c>
      <c r="B163" s="2" t="s">
        <v>438</v>
      </c>
      <c r="C163" s="34" t="s">
        <v>441</v>
      </c>
      <c r="D163" s="46" t="s">
        <v>442</v>
      </c>
      <c r="E163" s="145"/>
      <c r="F163" s="145"/>
      <c r="G163" s="384"/>
      <c r="H163" s="385">
        <f t="shared" si="2"/>
        <v>0</v>
      </c>
      <c r="I163" s="53"/>
      <c r="J163" s="53"/>
      <c r="K163" s="31"/>
      <c r="L163" s="140"/>
      <c r="M163" s="143"/>
      <c r="N163" s="46"/>
    </row>
    <row r="164" spans="1:14" ht="26.4" x14ac:dyDescent="0.25">
      <c r="A164" s="1">
        <v>6</v>
      </c>
      <c r="B164" s="2" t="s">
        <v>438</v>
      </c>
      <c r="C164" s="34" t="s">
        <v>443</v>
      </c>
      <c r="D164" s="54" t="s">
        <v>444</v>
      </c>
      <c r="E164" s="145"/>
      <c r="F164" s="145"/>
      <c r="G164" s="366">
        <v>3662641</v>
      </c>
      <c r="H164" s="349">
        <f t="shared" si="2"/>
        <v>3662641</v>
      </c>
      <c r="I164" s="53"/>
      <c r="J164" s="53"/>
      <c r="K164" s="31"/>
      <c r="L164" s="140"/>
      <c r="M164" s="143"/>
      <c r="N164" s="46"/>
    </row>
    <row r="165" spans="1:14" ht="26.4" x14ac:dyDescent="0.25">
      <c r="A165" s="1">
        <v>6</v>
      </c>
      <c r="B165" s="2" t="s">
        <v>438</v>
      </c>
      <c r="C165" s="34" t="s">
        <v>446</v>
      </c>
      <c r="D165" s="54" t="s">
        <v>444</v>
      </c>
      <c r="E165" s="145"/>
      <c r="F165" s="145"/>
      <c r="G165" s="366">
        <v>583223</v>
      </c>
      <c r="H165" s="349">
        <f t="shared" si="2"/>
        <v>583223</v>
      </c>
      <c r="I165" s="53"/>
      <c r="J165" s="53"/>
      <c r="K165" s="31"/>
      <c r="L165" s="140"/>
      <c r="M165" s="141"/>
      <c r="N165" s="46"/>
    </row>
    <row r="166" spans="1:14" ht="13.8" hidden="1" x14ac:dyDescent="0.25">
      <c r="A166" s="1">
        <v>6</v>
      </c>
      <c r="B166" s="2" t="s">
        <v>438</v>
      </c>
      <c r="C166" s="34" t="s">
        <v>448</v>
      </c>
      <c r="D166" s="50" t="s">
        <v>449</v>
      </c>
      <c r="E166" s="145"/>
      <c r="F166" s="145"/>
      <c r="G166" s="384"/>
      <c r="H166" s="385">
        <f t="shared" si="2"/>
        <v>0</v>
      </c>
      <c r="I166" s="53"/>
      <c r="J166" s="53"/>
      <c r="K166" s="31"/>
      <c r="L166" s="140"/>
      <c r="M166" s="143"/>
      <c r="N166" s="46"/>
    </row>
    <row r="167" spans="1:14" ht="13.8" hidden="1" x14ac:dyDescent="0.25">
      <c r="C167" s="65" t="s">
        <v>450</v>
      </c>
      <c r="D167" s="66" t="s">
        <v>449</v>
      </c>
      <c r="E167" s="145"/>
      <c r="F167" s="145"/>
      <c r="G167" s="384"/>
      <c r="H167" s="385"/>
      <c r="I167" s="53"/>
      <c r="J167" s="53"/>
      <c r="K167" s="31"/>
      <c r="L167" s="140"/>
      <c r="M167" s="143"/>
      <c r="N167" s="46"/>
    </row>
    <row r="168" spans="1:14" ht="13.8" hidden="1" outlineLevel="1" x14ac:dyDescent="0.25">
      <c r="C168" s="67" t="s">
        <v>451</v>
      </c>
      <c r="D168" s="54" t="s">
        <v>452</v>
      </c>
      <c r="E168" s="145"/>
      <c r="F168" s="145"/>
      <c r="G168" s="384"/>
      <c r="H168" s="385">
        <f t="shared" si="2"/>
        <v>0</v>
      </c>
      <c r="I168" s="53"/>
      <c r="J168" s="53"/>
      <c r="K168" s="31"/>
      <c r="L168" s="140"/>
      <c r="M168" s="143"/>
      <c r="N168" s="46"/>
    </row>
    <row r="169" spans="1:14" ht="13.8" hidden="1" outlineLevel="1" x14ac:dyDescent="0.25">
      <c r="C169" s="67" t="s">
        <v>453</v>
      </c>
      <c r="D169" s="54" t="s">
        <v>454</v>
      </c>
      <c r="E169" s="145"/>
      <c r="F169" s="145"/>
      <c r="G169" s="384"/>
      <c r="H169" s="385">
        <f t="shared" si="2"/>
        <v>0</v>
      </c>
      <c r="I169" s="53"/>
      <c r="J169" s="53"/>
      <c r="K169" s="31"/>
      <c r="L169" s="140"/>
      <c r="M169" s="143"/>
      <c r="N169" s="46"/>
    </row>
    <row r="170" spans="1:14" ht="13.8" hidden="1" outlineLevel="1" x14ac:dyDescent="0.25">
      <c r="C170" s="67" t="s">
        <v>455</v>
      </c>
      <c r="D170" s="54" t="s">
        <v>456</v>
      </c>
      <c r="E170" s="145"/>
      <c r="F170" s="145"/>
      <c r="G170" s="384"/>
      <c r="H170" s="385">
        <f t="shared" si="2"/>
        <v>0</v>
      </c>
      <c r="I170" s="53"/>
      <c r="J170" s="53"/>
      <c r="K170" s="31"/>
      <c r="L170" s="140"/>
      <c r="M170" s="143"/>
      <c r="N170" s="46"/>
    </row>
    <row r="171" spans="1:14" ht="13.8" hidden="1" outlineLevel="1" x14ac:dyDescent="0.25">
      <c r="C171" s="67" t="s">
        <v>457</v>
      </c>
      <c r="D171" s="54" t="s">
        <v>458</v>
      </c>
      <c r="E171" s="145"/>
      <c r="F171" s="145"/>
      <c r="G171" s="384"/>
      <c r="H171" s="385">
        <f t="shared" si="2"/>
        <v>0</v>
      </c>
      <c r="I171" s="53"/>
      <c r="J171" s="53"/>
      <c r="K171" s="31"/>
      <c r="L171" s="140"/>
      <c r="M171" s="143"/>
      <c r="N171" s="46"/>
    </row>
    <row r="172" spans="1:14" ht="13.8" hidden="1" outlineLevel="1" x14ac:dyDescent="0.25">
      <c r="C172" s="67" t="s">
        <v>459</v>
      </c>
      <c r="D172" s="54" t="s">
        <v>460</v>
      </c>
      <c r="E172" s="145"/>
      <c r="F172" s="145"/>
      <c r="G172" s="384"/>
      <c r="H172" s="385">
        <f t="shared" si="2"/>
        <v>0</v>
      </c>
      <c r="I172" s="53"/>
      <c r="J172" s="53"/>
      <c r="K172" s="31"/>
      <c r="L172" s="140"/>
      <c r="M172" s="143"/>
      <c r="N172" s="46"/>
    </row>
    <row r="173" spans="1:14" ht="13.8" hidden="1" outlineLevel="1" x14ac:dyDescent="0.25">
      <c r="C173" s="67" t="s">
        <v>461</v>
      </c>
      <c r="D173" s="54" t="s">
        <v>462</v>
      </c>
      <c r="E173" s="145"/>
      <c r="F173" s="145"/>
      <c r="G173" s="384"/>
      <c r="H173" s="385">
        <f t="shared" si="2"/>
        <v>0</v>
      </c>
      <c r="I173" s="53"/>
      <c r="J173" s="53"/>
      <c r="K173" s="31"/>
      <c r="L173" s="140"/>
      <c r="M173" s="143"/>
      <c r="N173" s="46"/>
    </row>
    <row r="174" spans="1:14" ht="13.8" hidden="1" outlineLevel="1" x14ac:dyDescent="0.25">
      <c r="C174" s="67" t="s">
        <v>463</v>
      </c>
      <c r="D174" s="54" t="s">
        <v>464</v>
      </c>
      <c r="E174" s="145"/>
      <c r="F174" s="145"/>
      <c r="G174" s="384"/>
      <c r="H174" s="385">
        <f t="shared" si="2"/>
        <v>0</v>
      </c>
      <c r="I174" s="53"/>
      <c r="J174" s="53"/>
      <c r="K174" s="31"/>
      <c r="L174" s="140"/>
      <c r="M174" s="143"/>
      <c r="N174" s="46"/>
    </row>
    <row r="175" spans="1:14" ht="13.8" hidden="1" outlineLevel="1" x14ac:dyDescent="0.25">
      <c r="C175" s="67" t="s">
        <v>465</v>
      </c>
      <c r="D175" s="54" t="s">
        <v>466</v>
      </c>
      <c r="E175" s="145"/>
      <c r="F175" s="145"/>
      <c r="G175" s="384"/>
      <c r="H175" s="385">
        <f t="shared" si="2"/>
        <v>0</v>
      </c>
      <c r="I175" s="53"/>
      <c r="J175" s="53"/>
      <c r="K175" s="31"/>
      <c r="L175" s="140"/>
      <c r="M175" s="143"/>
      <c r="N175" s="46"/>
    </row>
    <row r="176" spans="1:14" ht="13.8" hidden="1" outlineLevel="1" x14ac:dyDescent="0.25">
      <c r="C176" s="67" t="s">
        <v>467</v>
      </c>
      <c r="D176" s="54" t="s">
        <v>468</v>
      </c>
      <c r="E176" s="145"/>
      <c r="F176" s="145"/>
      <c r="G176" s="384"/>
      <c r="H176" s="385">
        <f t="shared" si="2"/>
        <v>0</v>
      </c>
      <c r="I176" s="53"/>
      <c r="J176" s="53"/>
      <c r="K176" s="31"/>
      <c r="L176" s="140"/>
      <c r="M176" s="143"/>
      <c r="N176" s="46"/>
    </row>
    <row r="177" spans="3:14" ht="13.8" hidden="1" outlineLevel="1" x14ac:dyDescent="0.25">
      <c r="C177" s="67" t="s">
        <v>469</v>
      </c>
      <c r="D177" s="54" t="s">
        <v>470</v>
      </c>
      <c r="E177" s="145"/>
      <c r="F177" s="145"/>
      <c r="G177" s="384"/>
      <c r="H177" s="385">
        <f t="shared" si="2"/>
        <v>0</v>
      </c>
      <c r="I177" s="53"/>
      <c r="J177" s="53"/>
      <c r="K177" s="31"/>
      <c r="L177" s="140"/>
      <c r="M177" s="143"/>
      <c r="N177" s="46"/>
    </row>
    <row r="178" spans="3:14" ht="13.8" hidden="1" outlineLevel="1" x14ac:dyDescent="0.25">
      <c r="C178" s="67" t="s">
        <v>471</v>
      </c>
      <c r="D178" s="54" t="s">
        <v>472</v>
      </c>
      <c r="E178" s="145"/>
      <c r="F178" s="145"/>
      <c r="G178" s="384"/>
      <c r="H178" s="385">
        <f t="shared" si="2"/>
        <v>0</v>
      </c>
      <c r="I178" s="53"/>
      <c r="J178" s="53"/>
      <c r="K178" s="31"/>
      <c r="L178" s="140"/>
      <c r="M178" s="143"/>
      <c r="N178" s="46"/>
    </row>
    <row r="179" spans="3:14" ht="13.8" hidden="1" outlineLevel="1" x14ac:dyDescent="0.25">
      <c r="C179" s="67" t="s">
        <v>473</v>
      </c>
      <c r="D179" s="54" t="s">
        <v>474</v>
      </c>
      <c r="E179" s="145"/>
      <c r="F179" s="145"/>
      <c r="G179" s="384"/>
      <c r="H179" s="385">
        <f t="shared" si="2"/>
        <v>0</v>
      </c>
      <c r="I179" s="53"/>
      <c r="J179" s="53"/>
      <c r="K179" s="31"/>
      <c r="L179" s="140"/>
      <c r="M179" s="143"/>
      <c r="N179" s="46"/>
    </row>
    <row r="180" spans="3:14" ht="13.8" hidden="1" outlineLevel="1" x14ac:dyDescent="0.25">
      <c r="C180" s="67" t="s">
        <v>475</v>
      </c>
      <c r="D180" s="54" t="s">
        <v>476</v>
      </c>
      <c r="E180" s="145"/>
      <c r="F180" s="145"/>
      <c r="G180" s="384"/>
      <c r="H180" s="385">
        <f t="shared" si="2"/>
        <v>0</v>
      </c>
      <c r="I180" s="53"/>
      <c r="J180" s="53"/>
      <c r="K180" s="31"/>
      <c r="L180" s="140"/>
      <c r="M180" s="143"/>
      <c r="N180" s="46"/>
    </row>
    <row r="181" spans="3:14" ht="13.8" hidden="1" outlineLevel="1" x14ac:dyDescent="0.25">
      <c r="C181" s="67" t="s">
        <v>477</v>
      </c>
      <c r="D181" s="54" t="s">
        <v>478</v>
      </c>
      <c r="E181" s="145"/>
      <c r="F181" s="145"/>
      <c r="G181" s="384"/>
      <c r="H181" s="385">
        <f t="shared" si="2"/>
        <v>0</v>
      </c>
      <c r="I181" s="53"/>
      <c r="J181" s="53"/>
      <c r="K181" s="31"/>
      <c r="L181" s="140"/>
      <c r="M181" s="143"/>
      <c r="N181" s="46"/>
    </row>
    <row r="182" spans="3:14" ht="13.8" hidden="1" outlineLevel="1" x14ac:dyDescent="0.25">
      <c r="C182" s="67" t="s">
        <v>479</v>
      </c>
      <c r="D182" s="54" t="s">
        <v>480</v>
      </c>
      <c r="E182" s="145"/>
      <c r="F182" s="145"/>
      <c r="G182" s="384"/>
      <c r="H182" s="385">
        <f t="shared" si="2"/>
        <v>0</v>
      </c>
      <c r="I182" s="53"/>
      <c r="J182" s="53"/>
      <c r="K182" s="31"/>
      <c r="L182" s="140"/>
      <c r="M182" s="143"/>
      <c r="N182" s="46"/>
    </row>
    <row r="183" spans="3:14" ht="13.8" hidden="1" outlineLevel="1" x14ac:dyDescent="0.25">
      <c r="C183" s="67" t="s">
        <v>481</v>
      </c>
      <c r="D183" s="54" t="s">
        <v>482</v>
      </c>
      <c r="E183" s="145"/>
      <c r="F183" s="145"/>
      <c r="G183" s="384"/>
      <c r="H183" s="385">
        <f t="shared" si="2"/>
        <v>0</v>
      </c>
      <c r="I183" s="53"/>
      <c r="J183" s="53"/>
      <c r="K183" s="31"/>
      <c r="L183" s="140"/>
      <c r="M183" s="143"/>
      <c r="N183" s="46"/>
    </row>
    <row r="184" spans="3:14" ht="13.8" hidden="1" outlineLevel="1" x14ac:dyDescent="0.25">
      <c r="C184" s="67" t="s">
        <v>483</v>
      </c>
      <c r="D184" s="54" t="s">
        <v>484</v>
      </c>
      <c r="E184" s="145"/>
      <c r="F184" s="145"/>
      <c r="G184" s="384"/>
      <c r="H184" s="385">
        <f t="shared" si="2"/>
        <v>0</v>
      </c>
      <c r="I184" s="53"/>
      <c r="J184" s="53"/>
      <c r="K184" s="31"/>
      <c r="L184" s="140"/>
      <c r="M184" s="143"/>
      <c r="N184" s="46"/>
    </row>
    <row r="185" spans="3:14" ht="13.8" hidden="1" outlineLevel="1" x14ac:dyDescent="0.25">
      <c r="C185" s="67" t="s">
        <v>485</v>
      </c>
      <c r="D185" s="54" t="s">
        <v>486</v>
      </c>
      <c r="E185" s="145"/>
      <c r="F185" s="145"/>
      <c r="G185" s="384"/>
      <c r="H185" s="385">
        <f t="shared" si="2"/>
        <v>0</v>
      </c>
      <c r="I185" s="53"/>
      <c r="J185" s="53"/>
      <c r="K185" s="31"/>
      <c r="L185" s="140"/>
      <c r="M185" s="143"/>
      <c r="N185" s="46"/>
    </row>
    <row r="186" spans="3:14" ht="13.8" hidden="1" outlineLevel="1" x14ac:dyDescent="0.25">
      <c r="C186" s="67" t="s">
        <v>487</v>
      </c>
      <c r="D186" s="54" t="s">
        <v>488</v>
      </c>
      <c r="E186" s="145"/>
      <c r="F186" s="145"/>
      <c r="G186" s="384"/>
      <c r="H186" s="385">
        <f t="shared" si="2"/>
        <v>0</v>
      </c>
      <c r="I186" s="53"/>
      <c r="J186" s="53"/>
      <c r="K186" s="31"/>
      <c r="L186" s="140"/>
      <c r="M186" s="143"/>
      <c r="N186" s="46"/>
    </row>
    <row r="187" spans="3:14" ht="13.8" hidden="1" outlineLevel="1" x14ac:dyDescent="0.25">
      <c r="C187" s="67" t="s">
        <v>489</v>
      </c>
      <c r="D187" s="54" t="s">
        <v>490</v>
      </c>
      <c r="E187" s="145"/>
      <c r="F187" s="145"/>
      <c r="G187" s="384"/>
      <c r="H187" s="385">
        <f t="shared" si="2"/>
        <v>0</v>
      </c>
      <c r="I187" s="53"/>
      <c r="J187" s="53"/>
      <c r="K187" s="31"/>
      <c r="L187" s="140"/>
      <c r="M187" s="143"/>
      <c r="N187" s="46"/>
    </row>
    <row r="188" spans="3:14" ht="13.8" hidden="1" outlineLevel="1" x14ac:dyDescent="0.25">
      <c r="C188" s="67" t="s">
        <v>491</v>
      </c>
      <c r="D188" s="54" t="s">
        <v>492</v>
      </c>
      <c r="E188" s="145"/>
      <c r="F188" s="145"/>
      <c r="G188" s="384"/>
      <c r="H188" s="385">
        <f t="shared" si="2"/>
        <v>0</v>
      </c>
      <c r="I188" s="53"/>
      <c r="J188" s="53"/>
      <c r="K188" s="31"/>
      <c r="L188" s="140"/>
      <c r="M188" s="143"/>
      <c r="N188" s="46"/>
    </row>
    <row r="189" spans="3:14" ht="13.8" hidden="1" outlineLevel="1" x14ac:dyDescent="0.25">
      <c r="C189" s="67" t="s">
        <v>493</v>
      </c>
      <c r="D189" s="54" t="s">
        <v>494</v>
      </c>
      <c r="E189" s="145"/>
      <c r="F189" s="145"/>
      <c r="G189" s="384"/>
      <c r="H189" s="385">
        <f t="shared" si="2"/>
        <v>0</v>
      </c>
      <c r="I189" s="53"/>
      <c r="J189" s="53"/>
      <c r="K189" s="31"/>
      <c r="L189" s="140"/>
      <c r="M189" s="143"/>
      <c r="N189" s="46"/>
    </row>
    <row r="190" spans="3:14" ht="13.8" hidden="1" outlineLevel="1" x14ac:dyDescent="0.25">
      <c r="C190" s="67" t="s">
        <v>495</v>
      </c>
      <c r="D190" s="54" t="s">
        <v>496</v>
      </c>
      <c r="E190" s="145"/>
      <c r="F190" s="145"/>
      <c r="G190" s="384"/>
      <c r="H190" s="385">
        <f t="shared" si="2"/>
        <v>0</v>
      </c>
      <c r="I190" s="53"/>
      <c r="J190" s="53"/>
      <c r="K190" s="31"/>
      <c r="L190" s="140"/>
      <c r="M190" s="143"/>
      <c r="N190" s="46"/>
    </row>
    <row r="191" spans="3:14" ht="13.8" hidden="1" outlineLevel="1" x14ac:dyDescent="0.25">
      <c r="C191" s="67" t="s">
        <v>497</v>
      </c>
      <c r="D191" s="54" t="s">
        <v>498</v>
      </c>
      <c r="E191" s="145"/>
      <c r="F191" s="145"/>
      <c r="G191" s="384"/>
      <c r="H191" s="385">
        <f t="shared" si="2"/>
        <v>0</v>
      </c>
      <c r="I191" s="53"/>
      <c r="J191" s="53"/>
      <c r="K191" s="31"/>
      <c r="L191" s="140"/>
      <c r="M191" s="143"/>
      <c r="N191" s="46"/>
    </row>
    <row r="192" spans="3:14" ht="13.8" hidden="1" outlineLevel="1" x14ac:dyDescent="0.25">
      <c r="C192" s="67" t="s">
        <v>499</v>
      </c>
      <c r="D192" s="54" t="s">
        <v>500</v>
      </c>
      <c r="E192" s="145"/>
      <c r="F192" s="145"/>
      <c r="G192" s="384"/>
      <c r="H192" s="385">
        <f t="shared" si="2"/>
        <v>0</v>
      </c>
      <c r="I192" s="53"/>
      <c r="J192" s="53"/>
      <c r="K192" s="31"/>
      <c r="L192" s="140"/>
      <c r="M192" s="143"/>
      <c r="N192" s="46"/>
    </row>
    <row r="193" spans="3:14" ht="13.8" hidden="1" outlineLevel="1" x14ac:dyDescent="0.25">
      <c r="C193" s="67" t="s">
        <v>501</v>
      </c>
      <c r="D193" s="54" t="s">
        <v>502</v>
      </c>
      <c r="E193" s="145"/>
      <c r="F193" s="145"/>
      <c r="G193" s="384"/>
      <c r="H193" s="385">
        <f t="shared" si="2"/>
        <v>0</v>
      </c>
      <c r="I193" s="53"/>
      <c r="J193" s="53"/>
      <c r="K193" s="31"/>
      <c r="L193" s="140"/>
      <c r="M193" s="143"/>
      <c r="N193" s="46"/>
    </row>
    <row r="194" spans="3:14" ht="13.8" hidden="1" outlineLevel="1" x14ac:dyDescent="0.25">
      <c r="C194" s="67" t="s">
        <v>503</v>
      </c>
      <c r="D194" s="54" t="s">
        <v>504</v>
      </c>
      <c r="E194" s="145"/>
      <c r="F194" s="145"/>
      <c r="G194" s="384"/>
      <c r="H194" s="385">
        <f t="shared" si="2"/>
        <v>0</v>
      </c>
      <c r="I194" s="53"/>
      <c r="J194" s="53"/>
      <c r="K194" s="31"/>
      <c r="L194" s="140"/>
      <c r="M194" s="143"/>
      <c r="N194" s="46"/>
    </row>
    <row r="195" spans="3:14" ht="13.8" hidden="1" outlineLevel="1" x14ac:dyDescent="0.25">
      <c r="C195" s="67" t="s">
        <v>505</v>
      </c>
      <c r="D195" s="54" t="s">
        <v>506</v>
      </c>
      <c r="E195" s="145"/>
      <c r="F195" s="145"/>
      <c r="G195" s="384"/>
      <c r="H195" s="385">
        <f t="shared" si="2"/>
        <v>0</v>
      </c>
      <c r="I195" s="53"/>
      <c r="J195" s="53"/>
      <c r="K195" s="31"/>
      <c r="L195" s="140"/>
      <c r="M195" s="143"/>
      <c r="N195" s="46"/>
    </row>
    <row r="196" spans="3:14" ht="13.8" hidden="1" outlineLevel="1" x14ac:dyDescent="0.25">
      <c r="C196" s="67" t="s">
        <v>507</v>
      </c>
      <c r="D196" s="54" t="s">
        <v>508</v>
      </c>
      <c r="E196" s="145"/>
      <c r="F196" s="145"/>
      <c r="G196" s="384"/>
      <c r="H196" s="385">
        <f t="shared" si="2"/>
        <v>0</v>
      </c>
      <c r="I196" s="53"/>
      <c r="J196" s="53"/>
      <c r="K196" s="31"/>
      <c r="L196" s="140"/>
      <c r="M196" s="143"/>
      <c r="N196" s="46"/>
    </row>
    <row r="197" spans="3:14" ht="13.8" hidden="1" outlineLevel="1" x14ac:dyDescent="0.25">
      <c r="C197" s="67" t="s">
        <v>509</v>
      </c>
      <c r="D197" s="54" t="s">
        <v>510</v>
      </c>
      <c r="E197" s="145"/>
      <c r="F197" s="145"/>
      <c r="G197" s="384"/>
      <c r="H197" s="385">
        <f t="shared" si="2"/>
        <v>0</v>
      </c>
      <c r="I197" s="53"/>
      <c r="J197" s="53"/>
      <c r="K197" s="31"/>
      <c r="L197" s="140"/>
      <c r="M197" s="143"/>
      <c r="N197" s="46"/>
    </row>
    <row r="198" spans="3:14" ht="13.8" hidden="1" outlineLevel="1" x14ac:dyDescent="0.25">
      <c r="C198" s="67" t="s">
        <v>511</v>
      </c>
      <c r="D198" s="54" t="s">
        <v>512</v>
      </c>
      <c r="E198" s="145"/>
      <c r="F198" s="145"/>
      <c r="G198" s="384"/>
      <c r="H198" s="385">
        <f t="shared" si="2"/>
        <v>0</v>
      </c>
      <c r="I198" s="53"/>
      <c r="J198" s="53"/>
      <c r="K198" s="31"/>
      <c r="L198" s="140"/>
      <c r="M198" s="143"/>
      <c r="N198" s="46"/>
    </row>
    <row r="199" spans="3:14" ht="13.8" hidden="1" outlineLevel="1" x14ac:dyDescent="0.25">
      <c r="C199" s="67" t="s">
        <v>513</v>
      </c>
      <c r="D199" s="54" t="s">
        <v>514</v>
      </c>
      <c r="E199" s="145"/>
      <c r="F199" s="145"/>
      <c r="G199" s="384"/>
      <c r="H199" s="385">
        <f t="shared" ref="H199:H262" si="3">+E199+F199+G199</f>
        <v>0</v>
      </c>
      <c r="I199" s="53"/>
      <c r="J199" s="53"/>
      <c r="K199" s="31"/>
      <c r="L199" s="140"/>
      <c r="M199" s="143"/>
      <c r="N199" s="46"/>
    </row>
    <row r="200" spans="3:14" ht="13.8" hidden="1" outlineLevel="1" x14ac:dyDescent="0.25">
      <c r="C200" s="67" t="s">
        <v>515</v>
      </c>
      <c r="D200" s="54" t="s">
        <v>516</v>
      </c>
      <c r="E200" s="145"/>
      <c r="F200" s="145"/>
      <c r="G200" s="384"/>
      <c r="H200" s="385">
        <f t="shared" si="3"/>
        <v>0</v>
      </c>
      <c r="I200" s="53"/>
      <c r="J200" s="53"/>
      <c r="K200" s="31"/>
      <c r="L200" s="140"/>
      <c r="M200" s="143"/>
      <c r="N200" s="46"/>
    </row>
    <row r="201" spans="3:14" ht="13.8" hidden="1" outlineLevel="1" x14ac:dyDescent="0.25">
      <c r="C201" s="67" t="s">
        <v>517</v>
      </c>
      <c r="D201" s="54" t="s">
        <v>518</v>
      </c>
      <c r="E201" s="145"/>
      <c r="F201" s="145"/>
      <c r="G201" s="384"/>
      <c r="H201" s="385">
        <f t="shared" si="3"/>
        <v>0</v>
      </c>
      <c r="I201" s="53"/>
      <c r="J201" s="53"/>
      <c r="K201" s="31"/>
      <c r="L201" s="140"/>
      <c r="M201" s="143"/>
      <c r="N201" s="46"/>
    </row>
    <row r="202" spans="3:14" ht="13.8" hidden="1" outlineLevel="1" x14ac:dyDescent="0.25">
      <c r="C202" s="67" t="s">
        <v>519</v>
      </c>
      <c r="D202" s="54" t="s">
        <v>520</v>
      </c>
      <c r="E202" s="145"/>
      <c r="F202" s="145"/>
      <c r="G202" s="384"/>
      <c r="H202" s="385">
        <f t="shared" si="3"/>
        <v>0</v>
      </c>
      <c r="I202" s="53"/>
      <c r="J202" s="53"/>
      <c r="K202" s="31"/>
      <c r="L202" s="140"/>
      <c r="M202" s="143"/>
      <c r="N202" s="46"/>
    </row>
    <row r="203" spans="3:14" ht="13.8" hidden="1" outlineLevel="1" x14ac:dyDescent="0.25">
      <c r="C203" s="67" t="s">
        <v>521</v>
      </c>
      <c r="D203" s="54" t="s">
        <v>522</v>
      </c>
      <c r="E203" s="145"/>
      <c r="F203" s="145"/>
      <c r="G203" s="384"/>
      <c r="H203" s="385">
        <f t="shared" si="3"/>
        <v>0</v>
      </c>
      <c r="I203" s="53"/>
      <c r="J203" s="53"/>
      <c r="K203" s="31"/>
      <c r="L203" s="140"/>
      <c r="M203" s="143"/>
      <c r="N203" s="46"/>
    </row>
    <row r="204" spans="3:14" ht="13.8" hidden="1" outlineLevel="1" x14ac:dyDescent="0.25">
      <c r="C204" s="67" t="s">
        <v>523</v>
      </c>
      <c r="D204" s="54" t="s">
        <v>524</v>
      </c>
      <c r="E204" s="145"/>
      <c r="F204" s="145"/>
      <c r="G204" s="384"/>
      <c r="H204" s="385">
        <f t="shared" si="3"/>
        <v>0</v>
      </c>
      <c r="I204" s="53"/>
      <c r="J204" s="53"/>
      <c r="K204" s="31"/>
      <c r="L204" s="140"/>
      <c r="M204" s="143"/>
      <c r="N204" s="46"/>
    </row>
    <row r="205" spans="3:14" ht="13.8" hidden="1" outlineLevel="1" x14ac:dyDescent="0.25">
      <c r="C205" s="67" t="s">
        <v>525</v>
      </c>
      <c r="D205" s="54" t="s">
        <v>526</v>
      </c>
      <c r="E205" s="145"/>
      <c r="F205" s="145"/>
      <c r="G205" s="384"/>
      <c r="H205" s="385">
        <f t="shared" si="3"/>
        <v>0</v>
      </c>
      <c r="I205" s="53"/>
      <c r="J205" s="53"/>
      <c r="K205" s="31"/>
      <c r="L205" s="140"/>
      <c r="M205" s="143"/>
      <c r="N205" s="46"/>
    </row>
    <row r="206" spans="3:14" ht="13.8" hidden="1" outlineLevel="1" x14ac:dyDescent="0.25">
      <c r="C206" s="67" t="s">
        <v>527</v>
      </c>
      <c r="D206" s="54" t="s">
        <v>528</v>
      </c>
      <c r="E206" s="145"/>
      <c r="F206" s="145"/>
      <c r="G206" s="384"/>
      <c r="H206" s="385">
        <f t="shared" si="3"/>
        <v>0</v>
      </c>
      <c r="I206" s="53"/>
      <c r="J206" s="53"/>
      <c r="K206" s="31"/>
      <c r="L206" s="140"/>
      <c r="M206" s="143"/>
      <c r="N206" s="46"/>
    </row>
    <row r="207" spans="3:14" ht="13.8" hidden="1" outlineLevel="1" x14ac:dyDescent="0.25">
      <c r="C207" s="67" t="s">
        <v>529</v>
      </c>
      <c r="D207" s="54" t="s">
        <v>530</v>
      </c>
      <c r="E207" s="145"/>
      <c r="F207" s="145"/>
      <c r="G207" s="384"/>
      <c r="H207" s="385">
        <f t="shared" si="3"/>
        <v>0</v>
      </c>
      <c r="I207" s="53"/>
      <c r="J207" s="53"/>
      <c r="K207" s="31"/>
      <c r="L207" s="140"/>
      <c r="M207" s="143"/>
      <c r="N207" s="46"/>
    </row>
    <row r="208" spans="3:14" ht="13.8" hidden="1" outlineLevel="1" x14ac:dyDescent="0.25">
      <c r="C208" s="67" t="s">
        <v>531</v>
      </c>
      <c r="D208" s="54" t="s">
        <v>532</v>
      </c>
      <c r="E208" s="145"/>
      <c r="F208" s="145"/>
      <c r="G208" s="384"/>
      <c r="H208" s="385">
        <f t="shared" si="3"/>
        <v>0</v>
      </c>
      <c r="I208" s="53"/>
      <c r="J208" s="53"/>
      <c r="K208" s="31"/>
      <c r="L208" s="140"/>
      <c r="M208" s="143"/>
      <c r="N208" s="46"/>
    </row>
    <row r="209" spans="3:14" ht="13.8" hidden="1" outlineLevel="1" x14ac:dyDescent="0.25">
      <c r="C209" s="67" t="s">
        <v>533</v>
      </c>
      <c r="D209" s="54" t="s">
        <v>534</v>
      </c>
      <c r="E209" s="145"/>
      <c r="F209" s="145"/>
      <c r="G209" s="384"/>
      <c r="H209" s="385">
        <f t="shared" si="3"/>
        <v>0</v>
      </c>
      <c r="I209" s="53"/>
      <c r="J209" s="53"/>
      <c r="K209" s="31"/>
      <c r="L209" s="140"/>
      <c r="M209" s="143"/>
      <c r="N209" s="46"/>
    </row>
    <row r="210" spans="3:14" ht="13.8" hidden="1" outlineLevel="1" x14ac:dyDescent="0.25">
      <c r="C210" s="67" t="s">
        <v>535</v>
      </c>
      <c r="D210" s="54" t="s">
        <v>536</v>
      </c>
      <c r="E210" s="145"/>
      <c r="F210" s="145"/>
      <c r="G210" s="384"/>
      <c r="H210" s="385">
        <f t="shared" si="3"/>
        <v>0</v>
      </c>
      <c r="I210" s="53"/>
      <c r="J210" s="53"/>
      <c r="K210" s="31"/>
      <c r="L210" s="140"/>
      <c r="M210" s="143"/>
      <c r="N210" s="46"/>
    </row>
    <row r="211" spans="3:14" ht="13.8" hidden="1" outlineLevel="1" x14ac:dyDescent="0.25">
      <c r="C211" s="67" t="s">
        <v>537</v>
      </c>
      <c r="D211" s="54" t="s">
        <v>538</v>
      </c>
      <c r="E211" s="145"/>
      <c r="F211" s="145"/>
      <c r="G211" s="384"/>
      <c r="H211" s="385">
        <f t="shared" si="3"/>
        <v>0</v>
      </c>
      <c r="I211" s="53"/>
      <c r="J211" s="53"/>
      <c r="K211" s="31"/>
      <c r="L211" s="140"/>
      <c r="M211" s="143"/>
      <c r="N211" s="46"/>
    </row>
    <row r="212" spans="3:14" ht="13.8" hidden="1" outlineLevel="1" x14ac:dyDescent="0.25">
      <c r="C212" s="67" t="s">
        <v>539</v>
      </c>
      <c r="D212" s="54" t="s">
        <v>540</v>
      </c>
      <c r="E212" s="145"/>
      <c r="F212" s="145"/>
      <c r="G212" s="384"/>
      <c r="H212" s="385">
        <f t="shared" si="3"/>
        <v>0</v>
      </c>
      <c r="I212" s="53"/>
      <c r="J212" s="53"/>
      <c r="K212" s="31"/>
      <c r="L212" s="140"/>
      <c r="M212" s="143"/>
      <c r="N212" s="46"/>
    </row>
    <row r="213" spans="3:14" ht="13.8" hidden="1" outlineLevel="1" x14ac:dyDescent="0.25">
      <c r="C213" s="67" t="s">
        <v>541</v>
      </c>
      <c r="D213" s="54" t="s">
        <v>542</v>
      </c>
      <c r="E213" s="145"/>
      <c r="F213" s="145"/>
      <c r="G213" s="384"/>
      <c r="H213" s="385">
        <f t="shared" si="3"/>
        <v>0</v>
      </c>
      <c r="I213" s="53"/>
      <c r="J213" s="53"/>
      <c r="K213" s="31"/>
      <c r="L213" s="140"/>
      <c r="M213" s="143"/>
      <c r="N213" s="46"/>
    </row>
    <row r="214" spans="3:14" ht="13.8" hidden="1" outlineLevel="1" x14ac:dyDescent="0.25">
      <c r="C214" s="67" t="s">
        <v>543</v>
      </c>
      <c r="D214" s="54" t="s">
        <v>544</v>
      </c>
      <c r="E214" s="145"/>
      <c r="F214" s="145"/>
      <c r="G214" s="384"/>
      <c r="H214" s="385">
        <f t="shared" si="3"/>
        <v>0</v>
      </c>
      <c r="I214" s="53"/>
      <c r="J214" s="53"/>
      <c r="K214" s="31"/>
      <c r="L214" s="140"/>
      <c r="M214" s="143"/>
      <c r="N214" s="46"/>
    </row>
    <row r="215" spans="3:14" ht="13.8" hidden="1" outlineLevel="1" x14ac:dyDescent="0.25">
      <c r="C215" s="67" t="s">
        <v>545</v>
      </c>
      <c r="D215" s="54" t="s">
        <v>546</v>
      </c>
      <c r="E215" s="145"/>
      <c r="F215" s="145"/>
      <c r="G215" s="384"/>
      <c r="H215" s="385">
        <f t="shared" si="3"/>
        <v>0</v>
      </c>
      <c r="I215" s="53"/>
      <c r="J215" s="53"/>
      <c r="K215" s="31"/>
      <c r="L215" s="140"/>
      <c r="M215" s="143"/>
      <c r="N215" s="46"/>
    </row>
    <row r="216" spans="3:14" ht="13.8" hidden="1" outlineLevel="1" x14ac:dyDescent="0.25">
      <c r="C216" s="67" t="s">
        <v>547</v>
      </c>
      <c r="D216" s="54" t="s">
        <v>548</v>
      </c>
      <c r="E216" s="145"/>
      <c r="F216" s="145"/>
      <c r="G216" s="384"/>
      <c r="H216" s="385">
        <f t="shared" si="3"/>
        <v>0</v>
      </c>
      <c r="I216" s="53"/>
      <c r="J216" s="53"/>
      <c r="K216" s="31"/>
      <c r="L216" s="140"/>
      <c r="M216" s="143"/>
      <c r="N216" s="46"/>
    </row>
    <row r="217" spans="3:14" ht="13.8" hidden="1" outlineLevel="1" x14ac:dyDescent="0.25">
      <c r="C217" s="67" t="s">
        <v>549</v>
      </c>
      <c r="D217" s="54" t="s">
        <v>550</v>
      </c>
      <c r="E217" s="145"/>
      <c r="F217" s="145"/>
      <c r="G217" s="384"/>
      <c r="H217" s="385">
        <f t="shared" si="3"/>
        <v>0</v>
      </c>
      <c r="I217" s="53"/>
      <c r="J217" s="53"/>
      <c r="K217" s="31"/>
      <c r="L217" s="140"/>
      <c r="M217" s="143"/>
      <c r="N217" s="46"/>
    </row>
    <row r="218" spans="3:14" ht="13.8" hidden="1" outlineLevel="1" x14ac:dyDescent="0.25">
      <c r="C218" s="67" t="s">
        <v>551</v>
      </c>
      <c r="D218" s="54" t="s">
        <v>552</v>
      </c>
      <c r="E218" s="145"/>
      <c r="F218" s="145"/>
      <c r="G218" s="384"/>
      <c r="H218" s="385">
        <f t="shared" si="3"/>
        <v>0</v>
      </c>
      <c r="I218" s="53"/>
      <c r="J218" s="53"/>
      <c r="K218" s="31"/>
      <c r="L218" s="140"/>
      <c r="M218" s="143"/>
      <c r="N218" s="46"/>
    </row>
    <row r="219" spans="3:14" ht="13.8" hidden="1" outlineLevel="1" x14ac:dyDescent="0.25">
      <c r="C219" s="67" t="s">
        <v>553</v>
      </c>
      <c r="D219" s="54" t="s">
        <v>554</v>
      </c>
      <c r="E219" s="145"/>
      <c r="F219" s="145"/>
      <c r="G219" s="384"/>
      <c r="H219" s="385">
        <f t="shared" si="3"/>
        <v>0</v>
      </c>
      <c r="I219" s="53"/>
      <c r="J219" s="53"/>
      <c r="K219" s="31"/>
      <c r="L219" s="140"/>
      <c r="M219" s="143"/>
      <c r="N219" s="46"/>
    </row>
    <row r="220" spans="3:14" ht="13.8" hidden="1" outlineLevel="1" x14ac:dyDescent="0.25">
      <c r="C220" s="67" t="s">
        <v>555</v>
      </c>
      <c r="D220" s="54" t="s">
        <v>556</v>
      </c>
      <c r="E220" s="145"/>
      <c r="F220" s="145"/>
      <c r="G220" s="384"/>
      <c r="H220" s="385">
        <f t="shared" si="3"/>
        <v>0</v>
      </c>
      <c r="I220" s="53"/>
      <c r="J220" s="53"/>
      <c r="K220" s="31"/>
      <c r="L220" s="140"/>
      <c r="M220" s="143"/>
      <c r="N220" s="46"/>
    </row>
    <row r="221" spans="3:14" ht="13.8" hidden="1" outlineLevel="1" x14ac:dyDescent="0.25">
      <c r="C221" s="67" t="s">
        <v>557</v>
      </c>
      <c r="D221" s="54" t="s">
        <v>558</v>
      </c>
      <c r="E221" s="145"/>
      <c r="F221" s="145"/>
      <c r="G221" s="384"/>
      <c r="H221" s="385">
        <f t="shared" si="3"/>
        <v>0</v>
      </c>
      <c r="I221" s="53"/>
      <c r="J221" s="53"/>
      <c r="K221" s="31"/>
      <c r="L221" s="140"/>
      <c r="M221" s="143"/>
      <c r="N221" s="46"/>
    </row>
    <row r="222" spans="3:14" ht="13.8" hidden="1" outlineLevel="1" x14ac:dyDescent="0.25">
      <c r="C222" s="67" t="s">
        <v>559</v>
      </c>
      <c r="D222" s="54" t="s">
        <v>560</v>
      </c>
      <c r="E222" s="145"/>
      <c r="F222" s="145"/>
      <c r="G222" s="384"/>
      <c r="H222" s="385">
        <f t="shared" si="3"/>
        <v>0</v>
      </c>
      <c r="I222" s="53"/>
      <c r="J222" s="53"/>
      <c r="K222" s="31"/>
      <c r="L222" s="140"/>
      <c r="M222" s="143"/>
      <c r="N222" s="46"/>
    </row>
    <row r="223" spans="3:14" ht="13.8" hidden="1" outlineLevel="1" x14ac:dyDescent="0.25">
      <c r="C223" s="67" t="s">
        <v>561</v>
      </c>
      <c r="D223" s="54" t="s">
        <v>562</v>
      </c>
      <c r="E223" s="145"/>
      <c r="F223" s="145"/>
      <c r="G223" s="384"/>
      <c r="H223" s="385">
        <f t="shared" si="3"/>
        <v>0</v>
      </c>
      <c r="I223" s="53"/>
      <c r="J223" s="53"/>
      <c r="K223" s="31"/>
      <c r="L223" s="140"/>
      <c r="M223" s="143"/>
      <c r="N223" s="46"/>
    </row>
    <row r="224" spans="3:14" ht="13.8" hidden="1" outlineLevel="1" x14ac:dyDescent="0.25">
      <c r="C224" s="67" t="s">
        <v>563</v>
      </c>
      <c r="D224" s="54" t="s">
        <v>564</v>
      </c>
      <c r="E224" s="145"/>
      <c r="F224" s="145"/>
      <c r="G224" s="384"/>
      <c r="H224" s="385">
        <f t="shared" si="3"/>
        <v>0</v>
      </c>
      <c r="I224" s="53"/>
      <c r="J224" s="53"/>
      <c r="K224" s="31"/>
      <c r="L224" s="140"/>
      <c r="M224" s="143"/>
      <c r="N224" s="46"/>
    </row>
    <row r="225" spans="3:14" ht="13.8" hidden="1" outlineLevel="1" x14ac:dyDescent="0.25">
      <c r="C225" s="67" t="s">
        <v>565</v>
      </c>
      <c r="D225" s="54" t="s">
        <v>566</v>
      </c>
      <c r="E225" s="145"/>
      <c r="F225" s="145"/>
      <c r="G225" s="384"/>
      <c r="H225" s="385">
        <f t="shared" si="3"/>
        <v>0</v>
      </c>
      <c r="I225" s="53"/>
      <c r="J225" s="53"/>
      <c r="K225" s="31"/>
      <c r="L225" s="140"/>
      <c r="M225" s="143"/>
      <c r="N225" s="46"/>
    </row>
    <row r="226" spans="3:14" ht="13.8" hidden="1" outlineLevel="1" x14ac:dyDescent="0.25">
      <c r="C226" s="67" t="s">
        <v>567</v>
      </c>
      <c r="D226" s="54" t="s">
        <v>568</v>
      </c>
      <c r="E226" s="145"/>
      <c r="F226" s="145"/>
      <c r="G226" s="384"/>
      <c r="H226" s="385">
        <f t="shared" si="3"/>
        <v>0</v>
      </c>
      <c r="I226" s="53"/>
      <c r="J226" s="53"/>
      <c r="K226" s="31"/>
      <c r="L226" s="140"/>
      <c r="M226" s="143"/>
      <c r="N226" s="46"/>
    </row>
    <row r="227" spans="3:14" ht="13.8" hidden="1" outlineLevel="1" x14ac:dyDescent="0.25">
      <c r="C227" s="67" t="s">
        <v>569</v>
      </c>
      <c r="D227" s="54" t="s">
        <v>570</v>
      </c>
      <c r="E227" s="145"/>
      <c r="F227" s="145"/>
      <c r="G227" s="384"/>
      <c r="H227" s="385">
        <f t="shared" si="3"/>
        <v>0</v>
      </c>
      <c r="I227" s="53"/>
      <c r="J227" s="53"/>
      <c r="K227" s="31"/>
      <c r="L227" s="140"/>
      <c r="M227" s="143"/>
      <c r="N227" s="46"/>
    </row>
    <row r="228" spans="3:14" ht="13.8" hidden="1" outlineLevel="1" x14ac:dyDescent="0.25">
      <c r="C228" s="67" t="s">
        <v>571</v>
      </c>
      <c r="D228" s="54" t="s">
        <v>572</v>
      </c>
      <c r="E228" s="145"/>
      <c r="F228" s="145"/>
      <c r="G228" s="384"/>
      <c r="H228" s="385">
        <f t="shared" si="3"/>
        <v>0</v>
      </c>
      <c r="I228" s="53"/>
      <c r="J228" s="53"/>
      <c r="K228" s="31"/>
      <c r="L228" s="140"/>
      <c r="M228" s="143"/>
      <c r="N228" s="46"/>
    </row>
    <row r="229" spans="3:14" ht="13.8" hidden="1" outlineLevel="1" x14ac:dyDescent="0.25">
      <c r="C229" s="67" t="s">
        <v>573</v>
      </c>
      <c r="D229" s="54" t="s">
        <v>574</v>
      </c>
      <c r="E229" s="145"/>
      <c r="F229" s="145"/>
      <c r="G229" s="384"/>
      <c r="H229" s="385">
        <f t="shared" si="3"/>
        <v>0</v>
      </c>
      <c r="I229" s="53"/>
      <c r="J229" s="53"/>
      <c r="K229" s="31"/>
      <c r="L229" s="140"/>
      <c r="M229" s="143"/>
      <c r="N229" s="46"/>
    </row>
    <row r="230" spans="3:14" ht="13.8" hidden="1" outlineLevel="1" x14ac:dyDescent="0.25">
      <c r="C230" s="67" t="s">
        <v>575</v>
      </c>
      <c r="D230" s="54" t="s">
        <v>576</v>
      </c>
      <c r="E230" s="145"/>
      <c r="F230" s="145"/>
      <c r="G230" s="384"/>
      <c r="H230" s="385">
        <f t="shared" si="3"/>
        <v>0</v>
      </c>
      <c r="I230" s="53"/>
      <c r="J230" s="53"/>
      <c r="K230" s="31"/>
      <c r="L230" s="140"/>
      <c r="M230" s="143"/>
      <c r="N230" s="46"/>
    </row>
    <row r="231" spans="3:14" ht="13.8" hidden="1" outlineLevel="1" x14ac:dyDescent="0.25">
      <c r="C231" s="67" t="s">
        <v>577</v>
      </c>
      <c r="D231" s="54" t="s">
        <v>578</v>
      </c>
      <c r="E231" s="145"/>
      <c r="F231" s="145"/>
      <c r="G231" s="384"/>
      <c r="H231" s="385">
        <f t="shared" si="3"/>
        <v>0</v>
      </c>
      <c r="I231" s="53"/>
      <c r="J231" s="53"/>
      <c r="K231" s="31"/>
      <c r="L231" s="140"/>
      <c r="M231" s="143"/>
      <c r="N231" s="46"/>
    </row>
    <row r="232" spans="3:14" ht="26.4" hidden="1" outlineLevel="1" x14ac:dyDescent="0.25">
      <c r="C232" s="67" t="s">
        <v>579</v>
      </c>
      <c r="D232" s="54" t="s">
        <v>580</v>
      </c>
      <c r="E232" s="145"/>
      <c r="F232" s="145"/>
      <c r="G232" s="384"/>
      <c r="H232" s="385">
        <f t="shared" si="3"/>
        <v>0</v>
      </c>
      <c r="I232" s="53"/>
      <c r="J232" s="53"/>
      <c r="K232" s="31"/>
      <c r="L232" s="140"/>
      <c r="M232" s="143"/>
      <c r="N232" s="46"/>
    </row>
    <row r="233" spans="3:14" ht="26.4" hidden="1" outlineLevel="1" x14ac:dyDescent="0.25">
      <c r="C233" s="67" t="s">
        <v>581</v>
      </c>
      <c r="D233" s="54" t="s">
        <v>582</v>
      </c>
      <c r="E233" s="145"/>
      <c r="F233" s="145"/>
      <c r="G233" s="384"/>
      <c r="H233" s="385">
        <f t="shared" si="3"/>
        <v>0</v>
      </c>
      <c r="I233" s="53"/>
      <c r="J233" s="53"/>
      <c r="K233" s="31"/>
      <c r="L233" s="140"/>
      <c r="M233" s="143"/>
      <c r="N233" s="46"/>
    </row>
    <row r="234" spans="3:14" ht="13.8" hidden="1" outlineLevel="1" x14ac:dyDescent="0.25">
      <c r="C234" s="67" t="s">
        <v>583</v>
      </c>
      <c r="D234" s="54" t="s">
        <v>584</v>
      </c>
      <c r="E234" s="145"/>
      <c r="F234" s="145"/>
      <c r="G234" s="384"/>
      <c r="H234" s="385">
        <f t="shared" si="3"/>
        <v>0</v>
      </c>
      <c r="I234" s="53"/>
      <c r="J234" s="53"/>
      <c r="K234" s="31"/>
      <c r="L234" s="140"/>
      <c r="M234" s="143"/>
      <c r="N234" s="46"/>
    </row>
    <row r="235" spans="3:14" ht="13.8" hidden="1" outlineLevel="1" x14ac:dyDescent="0.25">
      <c r="C235" s="67" t="s">
        <v>585</v>
      </c>
      <c r="D235" s="54" t="s">
        <v>586</v>
      </c>
      <c r="E235" s="145"/>
      <c r="F235" s="145"/>
      <c r="G235" s="384"/>
      <c r="H235" s="385">
        <f t="shared" si="3"/>
        <v>0</v>
      </c>
      <c r="I235" s="53"/>
      <c r="J235" s="53"/>
      <c r="K235" s="31"/>
      <c r="L235" s="140"/>
      <c r="M235" s="143"/>
      <c r="N235" s="46"/>
    </row>
    <row r="236" spans="3:14" ht="13.8" hidden="1" outlineLevel="1" x14ac:dyDescent="0.25">
      <c r="C236" s="67" t="s">
        <v>587</v>
      </c>
      <c r="D236" s="54" t="s">
        <v>588</v>
      </c>
      <c r="E236" s="145"/>
      <c r="F236" s="145"/>
      <c r="G236" s="384"/>
      <c r="H236" s="385">
        <f t="shared" si="3"/>
        <v>0</v>
      </c>
      <c r="I236" s="53"/>
      <c r="J236" s="53"/>
      <c r="K236" s="31"/>
      <c r="L236" s="140"/>
      <c r="M236" s="143"/>
      <c r="N236" s="46"/>
    </row>
    <row r="237" spans="3:14" ht="13.8" hidden="1" outlineLevel="1" x14ac:dyDescent="0.25">
      <c r="C237" s="67" t="s">
        <v>589</v>
      </c>
      <c r="D237" s="54" t="s">
        <v>590</v>
      </c>
      <c r="E237" s="145"/>
      <c r="F237" s="145"/>
      <c r="G237" s="384"/>
      <c r="H237" s="385">
        <f t="shared" si="3"/>
        <v>0</v>
      </c>
      <c r="I237" s="53"/>
      <c r="J237" s="53"/>
      <c r="K237" s="31"/>
      <c r="L237" s="140"/>
      <c r="M237" s="143"/>
      <c r="N237" s="46"/>
    </row>
    <row r="238" spans="3:14" ht="13.8" hidden="1" outlineLevel="1" x14ac:dyDescent="0.25">
      <c r="C238" s="67" t="s">
        <v>591</v>
      </c>
      <c r="D238" s="54" t="s">
        <v>592</v>
      </c>
      <c r="E238" s="145"/>
      <c r="F238" s="145"/>
      <c r="G238" s="384"/>
      <c r="H238" s="385">
        <f t="shared" si="3"/>
        <v>0</v>
      </c>
      <c r="I238" s="53"/>
      <c r="J238" s="53"/>
      <c r="K238" s="31"/>
      <c r="L238" s="140"/>
      <c r="M238" s="143"/>
      <c r="N238" s="46"/>
    </row>
    <row r="239" spans="3:14" ht="13.8" hidden="1" outlineLevel="1" x14ac:dyDescent="0.25">
      <c r="C239" s="67" t="s">
        <v>593</v>
      </c>
      <c r="D239" s="54" t="s">
        <v>594</v>
      </c>
      <c r="E239" s="145"/>
      <c r="F239" s="145"/>
      <c r="G239" s="384"/>
      <c r="H239" s="385">
        <f t="shared" si="3"/>
        <v>0</v>
      </c>
      <c r="I239" s="53"/>
      <c r="J239" s="53"/>
      <c r="K239" s="31"/>
      <c r="L239" s="140"/>
      <c r="M239" s="143"/>
      <c r="N239" s="46"/>
    </row>
    <row r="240" spans="3:14" ht="13.8" hidden="1" outlineLevel="1" x14ac:dyDescent="0.25">
      <c r="C240" s="67" t="s">
        <v>595</v>
      </c>
      <c r="D240" s="54" t="s">
        <v>596</v>
      </c>
      <c r="E240" s="145"/>
      <c r="F240" s="145"/>
      <c r="G240" s="384"/>
      <c r="H240" s="385">
        <f t="shared" si="3"/>
        <v>0</v>
      </c>
      <c r="I240" s="53"/>
      <c r="J240" s="53"/>
      <c r="K240" s="31"/>
      <c r="L240" s="140"/>
      <c r="M240" s="143"/>
      <c r="N240" s="46"/>
    </row>
    <row r="241" spans="1:14" ht="13.8" hidden="1" outlineLevel="1" x14ac:dyDescent="0.25">
      <c r="C241" s="67" t="s">
        <v>597</v>
      </c>
      <c r="D241" s="54" t="s">
        <v>598</v>
      </c>
      <c r="E241" s="145"/>
      <c r="F241" s="145"/>
      <c r="G241" s="384"/>
      <c r="H241" s="385">
        <f t="shared" si="3"/>
        <v>0</v>
      </c>
      <c r="I241" s="53"/>
      <c r="J241" s="53"/>
      <c r="K241" s="31"/>
      <c r="L241" s="140"/>
      <c r="M241" s="143"/>
      <c r="N241" s="46"/>
    </row>
    <row r="242" spans="1:14" ht="13.8" hidden="1" outlineLevel="1" x14ac:dyDescent="0.25">
      <c r="C242" s="67" t="s">
        <v>599</v>
      </c>
      <c r="D242" s="54" t="s">
        <v>600</v>
      </c>
      <c r="E242" s="145"/>
      <c r="F242" s="145"/>
      <c r="G242" s="384"/>
      <c r="H242" s="385">
        <f t="shared" si="3"/>
        <v>0</v>
      </c>
      <c r="I242" s="53"/>
      <c r="J242" s="53"/>
      <c r="K242" s="31"/>
      <c r="L242" s="140"/>
      <c r="M242" s="143"/>
      <c r="N242" s="46"/>
    </row>
    <row r="243" spans="1:14" ht="13.8" hidden="1" outlineLevel="1" x14ac:dyDescent="0.25">
      <c r="C243" s="67" t="s">
        <v>601</v>
      </c>
      <c r="D243" s="54" t="s">
        <v>602</v>
      </c>
      <c r="E243" s="145"/>
      <c r="F243" s="145"/>
      <c r="G243" s="384"/>
      <c r="H243" s="385">
        <f t="shared" si="3"/>
        <v>0</v>
      </c>
      <c r="I243" s="53"/>
      <c r="J243" s="53"/>
      <c r="K243" s="31"/>
      <c r="L243" s="140"/>
      <c r="M243" s="143"/>
      <c r="N243" s="46"/>
    </row>
    <row r="244" spans="1:14" ht="13.8" hidden="1" outlineLevel="1" x14ac:dyDescent="0.25">
      <c r="C244" s="67" t="s">
        <v>603</v>
      </c>
      <c r="D244" s="54" t="s">
        <v>604</v>
      </c>
      <c r="E244" s="145"/>
      <c r="F244" s="145"/>
      <c r="G244" s="384"/>
      <c r="H244" s="385">
        <f t="shared" si="3"/>
        <v>0</v>
      </c>
      <c r="I244" s="53"/>
      <c r="J244" s="53"/>
      <c r="K244" s="31"/>
      <c r="L244" s="140"/>
      <c r="M244" s="143"/>
      <c r="N244" s="46"/>
    </row>
    <row r="245" spans="1:14" ht="13.8" hidden="1" outlineLevel="1" x14ac:dyDescent="0.25">
      <c r="C245" s="67" t="s">
        <v>605</v>
      </c>
      <c r="D245" s="54" t="s">
        <v>606</v>
      </c>
      <c r="E245" s="145"/>
      <c r="F245" s="145"/>
      <c r="G245" s="384"/>
      <c r="H245" s="385">
        <f t="shared" si="3"/>
        <v>0</v>
      </c>
      <c r="I245" s="53"/>
      <c r="J245" s="53"/>
      <c r="K245" s="31"/>
      <c r="L245" s="140"/>
      <c r="M245" s="143"/>
      <c r="N245" s="46"/>
    </row>
    <row r="246" spans="1:14" ht="13.8" hidden="1" outlineLevel="1" x14ac:dyDescent="0.25">
      <c r="C246" s="67" t="s">
        <v>607</v>
      </c>
      <c r="D246" s="54" t="s">
        <v>608</v>
      </c>
      <c r="E246" s="145"/>
      <c r="F246" s="145"/>
      <c r="G246" s="384"/>
      <c r="H246" s="385">
        <f t="shared" si="3"/>
        <v>0</v>
      </c>
      <c r="I246" s="53"/>
      <c r="J246" s="53"/>
      <c r="K246" s="31"/>
      <c r="L246" s="140"/>
      <c r="M246" s="143"/>
      <c r="N246" s="46"/>
    </row>
    <row r="247" spans="1:14" ht="13.8" hidden="1" outlineLevel="1" x14ac:dyDescent="0.25">
      <c r="C247" s="67" t="s">
        <v>609</v>
      </c>
      <c r="D247" s="54" t="s">
        <v>610</v>
      </c>
      <c r="E247" s="145"/>
      <c r="F247" s="145"/>
      <c r="G247" s="384"/>
      <c r="H247" s="385">
        <f t="shared" si="3"/>
        <v>0</v>
      </c>
      <c r="I247" s="53"/>
      <c r="J247" s="53"/>
      <c r="K247" s="31"/>
      <c r="L247" s="140"/>
      <c r="M247" s="143"/>
      <c r="N247" s="46"/>
    </row>
    <row r="248" spans="1:14" ht="13.8" hidden="1" outlineLevel="1" x14ac:dyDescent="0.25">
      <c r="C248" s="67" t="s">
        <v>611</v>
      </c>
      <c r="D248" s="54" t="s">
        <v>612</v>
      </c>
      <c r="E248" s="145"/>
      <c r="F248" s="145"/>
      <c r="G248" s="384"/>
      <c r="H248" s="385">
        <f t="shared" si="3"/>
        <v>0</v>
      </c>
      <c r="I248" s="53"/>
      <c r="J248" s="53"/>
      <c r="K248" s="31"/>
      <c r="L248" s="140"/>
      <c r="M248" s="143"/>
      <c r="N248" s="46"/>
    </row>
    <row r="249" spans="1:14" ht="13.8" hidden="1" outlineLevel="1" x14ac:dyDescent="0.25">
      <c r="C249" s="67" t="s">
        <v>613</v>
      </c>
      <c r="D249" s="54" t="s">
        <v>614</v>
      </c>
      <c r="E249" s="145"/>
      <c r="F249" s="145"/>
      <c r="G249" s="384"/>
      <c r="H249" s="385">
        <f t="shared" si="3"/>
        <v>0</v>
      </c>
      <c r="I249" s="53"/>
      <c r="J249" s="53"/>
      <c r="K249" s="31"/>
      <c r="L249" s="140"/>
      <c r="M249" s="143"/>
      <c r="N249" s="46"/>
    </row>
    <row r="250" spans="1:14" ht="26.4" hidden="1" collapsed="1" x14ac:dyDescent="0.25">
      <c r="A250" s="1">
        <v>6</v>
      </c>
      <c r="B250" s="2" t="s">
        <v>438</v>
      </c>
      <c r="C250" s="34" t="s">
        <v>615</v>
      </c>
      <c r="D250" s="68" t="s">
        <v>616</v>
      </c>
      <c r="E250" s="155"/>
      <c r="F250" s="155"/>
      <c r="G250" s="389"/>
      <c r="H250" s="385">
        <f t="shared" si="3"/>
        <v>0</v>
      </c>
      <c r="I250" s="53"/>
      <c r="J250" s="53"/>
      <c r="K250" s="31"/>
      <c r="L250" s="140"/>
      <c r="M250" s="143"/>
      <c r="N250" s="46"/>
    </row>
    <row r="251" spans="1:14" ht="13.8" hidden="1" x14ac:dyDescent="0.25">
      <c r="A251" s="1">
        <v>6</v>
      </c>
      <c r="B251" s="2" t="s">
        <v>438</v>
      </c>
      <c r="C251" s="34" t="s">
        <v>618</v>
      </c>
      <c r="D251" s="50" t="s">
        <v>619</v>
      </c>
      <c r="E251" s="145"/>
      <c r="F251" s="145"/>
      <c r="G251" s="389"/>
      <c r="H251" s="385">
        <f t="shared" si="3"/>
        <v>0</v>
      </c>
      <c r="I251" s="53"/>
      <c r="J251" s="53"/>
      <c r="K251" s="31"/>
      <c r="L251" s="140"/>
      <c r="M251" s="143"/>
      <c r="N251" s="46"/>
    </row>
    <row r="252" spans="1:14" ht="13.8" hidden="1" x14ac:dyDescent="0.25">
      <c r="A252" s="1">
        <v>6</v>
      </c>
      <c r="B252" s="2" t="s">
        <v>438</v>
      </c>
      <c r="C252" s="34" t="s">
        <v>620</v>
      </c>
      <c r="D252" s="50" t="s">
        <v>621</v>
      </c>
      <c r="E252" s="145"/>
      <c r="F252" s="145"/>
      <c r="G252" s="389"/>
      <c r="H252" s="385">
        <f t="shared" si="3"/>
        <v>0</v>
      </c>
      <c r="I252" s="53"/>
      <c r="J252" s="53"/>
      <c r="K252" s="31"/>
      <c r="L252" s="140"/>
      <c r="M252" s="143"/>
      <c r="N252" s="46"/>
    </row>
    <row r="253" spans="1:14" ht="13.8" hidden="1" x14ac:dyDescent="0.25">
      <c r="A253" s="1">
        <v>6</v>
      </c>
      <c r="B253" s="2" t="s">
        <v>438</v>
      </c>
      <c r="C253" s="34" t="s">
        <v>622</v>
      </c>
      <c r="D253" s="50" t="s">
        <v>623</v>
      </c>
      <c r="E253" s="145"/>
      <c r="F253" s="145"/>
      <c r="G253" s="389"/>
      <c r="H253" s="385">
        <f t="shared" si="3"/>
        <v>0</v>
      </c>
      <c r="I253" s="53"/>
      <c r="J253" s="53"/>
      <c r="K253" s="31"/>
      <c r="L253" s="140"/>
      <c r="M253" s="143"/>
      <c r="N253" s="46"/>
    </row>
    <row r="254" spans="1:14" ht="13.8" hidden="1" x14ac:dyDescent="0.25">
      <c r="A254" s="1">
        <v>6</v>
      </c>
      <c r="B254" s="2" t="s">
        <v>438</v>
      </c>
      <c r="C254" s="34" t="s">
        <v>624</v>
      </c>
      <c r="D254" s="50" t="s">
        <v>625</v>
      </c>
      <c r="E254" s="145"/>
      <c r="F254" s="145"/>
      <c r="G254" s="389"/>
      <c r="H254" s="385">
        <f t="shared" si="3"/>
        <v>0</v>
      </c>
      <c r="I254" s="53"/>
      <c r="J254" s="53"/>
      <c r="K254" s="31"/>
      <c r="L254" s="140"/>
      <c r="M254" s="143"/>
      <c r="N254" s="46"/>
    </row>
    <row r="255" spans="1:14" ht="13.8" hidden="1" x14ac:dyDescent="0.25">
      <c r="A255" s="1">
        <v>6</v>
      </c>
      <c r="B255" s="2" t="s">
        <v>626</v>
      </c>
      <c r="C255" s="34" t="s">
        <v>627</v>
      </c>
      <c r="D255" s="50" t="s">
        <v>628</v>
      </c>
      <c r="E255" s="145"/>
      <c r="F255" s="145"/>
      <c r="G255" s="389"/>
      <c r="H255" s="385">
        <f t="shared" si="3"/>
        <v>0</v>
      </c>
      <c r="I255" s="53"/>
      <c r="J255" s="53"/>
      <c r="K255" s="31"/>
      <c r="L255" s="140"/>
      <c r="M255" s="143"/>
      <c r="N255" s="46"/>
    </row>
    <row r="256" spans="1:14" ht="13.8" hidden="1" x14ac:dyDescent="0.25">
      <c r="A256" s="1">
        <v>6</v>
      </c>
      <c r="B256" s="2" t="s">
        <v>626</v>
      </c>
      <c r="C256" s="34" t="s">
        <v>629</v>
      </c>
      <c r="D256" s="50" t="s">
        <v>630</v>
      </c>
      <c r="E256" s="145"/>
      <c r="F256" s="145"/>
      <c r="G256" s="384"/>
      <c r="H256" s="385">
        <f t="shared" si="3"/>
        <v>0</v>
      </c>
      <c r="I256" s="332"/>
      <c r="J256" s="332"/>
      <c r="K256" s="156"/>
      <c r="L256" s="157"/>
      <c r="M256" s="143"/>
      <c r="N256" s="46"/>
    </row>
    <row r="257" spans="1:14" ht="13.8" hidden="1" x14ac:dyDescent="0.25">
      <c r="A257" s="1">
        <v>6</v>
      </c>
      <c r="B257" s="2" t="s">
        <v>626</v>
      </c>
      <c r="C257" s="34" t="s">
        <v>632</v>
      </c>
      <c r="D257" s="50" t="s">
        <v>633</v>
      </c>
      <c r="E257" s="145"/>
      <c r="F257" s="145"/>
      <c r="G257" s="384"/>
      <c r="H257" s="385">
        <f t="shared" si="3"/>
        <v>0</v>
      </c>
      <c r="I257" s="53"/>
      <c r="J257" s="53"/>
      <c r="K257" s="31"/>
      <c r="L257" s="140"/>
      <c r="M257" s="143"/>
      <c r="N257" s="46"/>
    </row>
    <row r="258" spans="1:14" ht="92.4" x14ac:dyDescent="0.25">
      <c r="A258" s="1">
        <v>6</v>
      </c>
      <c r="B258" s="2" t="s">
        <v>626</v>
      </c>
      <c r="C258" s="74" t="s">
        <v>634</v>
      </c>
      <c r="D258" s="68" t="s">
        <v>635</v>
      </c>
      <c r="E258" s="326"/>
      <c r="F258" s="232">
        <v>2000000</v>
      </c>
      <c r="G258" s="403">
        <v>3600000</v>
      </c>
      <c r="H258" s="349">
        <f t="shared" si="3"/>
        <v>5600000</v>
      </c>
      <c r="I258" s="53" t="s">
        <v>1085</v>
      </c>
      <c r="J258" s="53"/>
      <c r="K258" s="31"/>
      <c r="L258" s="140"/>
      <c r="M258" s="143"/>
      <c r="N258" s="46"/>
    </row>
    <row r="259" spans="1:14" ht="13.8" hidden="1" x14ac:dyDescent="0.25">
      <c r="A259" s="1">
        <v>6</v>
      </c>
      <c r="B259" s="2" t="s">
        <v>637</v>
      </c>
      <c r="C259" s="34" t="s">
        <v>638</v>
      </c>
      <c r="D259" s="50" t="s">
        <v>639</v>
      </c>
      <c r="E259" s="145"/>
      <c r="F259" s="145"/>
      <c r="G259" s="384"/>
      <c r="H259" s="385">
        <f t="shared" si="3"/>
        <v>0</v>
      </c>
      <c r="I259" s="53"/>
      <c r="J259" s="53"/>
      <c r="K259" s="31"/>
      <c r="L259" s="140"/>
      <c r="M259" s="143"/>
      <c r="N259" s="46"/>
    </row>
    <row r="260" spans="1:14" ht="13.8" hidden="1" x14ac:dyDescent="0.25">
      <c r="A260" s="1">
        <v>6</v>
      </c>
      <c r="B260" s="2" t="s">
        <v>637</v>
      </c>
      <c r="C260" s="34"/>
      <c r="D260" s="50" t="s">
        <v>640</v>
      </c>
      <c r="E260" s="145"/>
      <c r="F260" s="145"/>
      <c r="G260" s="384"/>
      <c r="H260" s="385">
        <f t="shared" si="3"/>
        <v>0</v>
      </c>
      <c r="I260" s="53"/>
      <c r="J260" s="53"/>
      <c r="K260" s="31"/>
      <c r="L260" s="140"/>
      <c r="M260" s="143"/>
      <c r="N260" s="46"/>
    </row>
    <row r="261" spans="1:14" ht="13.8" hidden="1" x14ac:dyDescent="0.25">
      <c r="A261" s="1">
        <v>6</v>
      </c>
      <c r="B261" s="2" t="s">
        <v>637</v>
      </c>
      <c r="C261" s="34" t="s">
        <v>641</v>
      </c>
      <c r="D261" s="50" t="s">
        <v>642</v>
      </c>
      <c r="E261" s="145"/>
      <c r="F261" s="145"/>
      <c r="G261" s="384"/>
      <c r="H261" s="385">
        <f t="shared" si="3"/>
        <v>0</v>
      </c>
      <c r="I261" s="53"/>
      <c r="J261" s="53"/>
      <c r="K261" s="31"/>
      <c r="L261" s="140"/>
      <c r="M261" s="143"/>
      <c r="N261" s="46"/>
    </row>
    <row r="262" spans="1:14" ht="13.8" hidden="1" x14ac:dyDescent="0.25">
      <c r="A262" s="1">
        <v>6</v>
      </c>
      <c r="B262" s="2" t="s">
        <v>637</v>
      </c>
      <c r="C262" s="34" t="s">
        <v>643</v>
      </c>
      <c r="D262" s="50" t="s">
        <v>644</v>
      </c>
      <c r="E262" s="145"/>
      <c r="F262" s="145"/>
      <c r="G262" s="384"/>
      <c r="H262" s="385">
        <f t="shared" si="3"/>
        <v>0</v>
      </c>
      <c r="I262" s="53"/>
      <c r="J262" s="53"/>
      <c r="K262" s="31"/>
      <c r="L262" s="140"/>
      <c r="M262" s="143"/>
      <c r="N262" s="46"/>
    </row>
    <row r="263" spans="1:14" ht="13.8" hidden="1" x14ac:dyDescent="0.25">
      <c r="A263" s="1">
        <v>6</v>
      </c>
      <c r="B263" s="2" t="s">
        <v>637</v>
      </c>
      <c r="C263" s="34" t="s">
        <v>645</v>
      </c>
      <c r="D263" s="50" t="s">
        <v>646</v>
      </c>
      <c r="E263" s="145"/>
      <c r="F263" s="145"/>
      <c r="G263" s="384"/>
      <c r="H263" s="385">
        <f t="shared" ref="H263:H312" si="4">+E263+F263+G263</f>
        <v>0</v>
      </c>
      <c r="I263" s="53"/>
      <c r="J263" s="53"/>
      <c r="K263" s="31"/>
      <c r="L263" s="140"/>
      <c r="M263" s="143"/>
      <c r="N263" s="46"/>
    </row>
    <row r="264" spans="1:14" ht="34.5" customHeight="1" thickBot="1" x14ac:dyDescent="0.3">
      <c r="A264" s="1">
        <v>6</v>
      </c>
      <c r="B264" s="2" t="s">
        <v>637</v>
      </c>
      <c r="C264" s="34" t="s">
        <v>647</v>
      </c>
      <c r="D264" s="50" t="s">
        <v>648</v>
      </c>
      <c r="E264" s="145"/>
      <c r="F264" s="145"/>
      <c r="G264" s="366">
        <v>1600000</v>
      </c>
      <c r="H264" s="349">
        <f t="shared" si="4"/>
        <v>1600000</v>
      </c>
      <c r="I264" s="144" t="s">
        <v>914</v>
      </c>
      <c r="J264" s="144"/>
      <c r="K264" s="149"/>
      <c r="L264" s="150"/>
      <c r="M264" s="158"/>
      <c r="N264" s="46"/>
    </row>
    <row r="265" spans="1:14" ht="14.4" hidden="1" thickBot="1" x14ac:dyDescent="0.3">
      <c r="A265" s="1">
        <v>6</v>
      </c>
      <c r="B265" s="2" t="s">
        <v>650</v>
      </c>
      <c r="C265" s="65" t="s">
        <v>651</v>
      </c>
      <c r="D265" s="70" t="s">
        <v>652</v>
      </c>
      <c r="E265" s="153"/>
      <c r="F265" s="153"/>
      <c r="G265" s="393"/>
      <c r="H265" s="385"/>
      <c r="I265" s="53"/>
      <c r="J265" s="53"/>
      <c r="K265" s="31"/>
      <c r="L265" s="140"/>
      <c r="M265" s="143"/>
      <c r="N265" s="46"/>
    </row>
    <row r="266" spans="1:14" ht="14.4" hidden="1" outlineLevel="1" thickBot="1" x14ac:dyDescent="0.3">
      <c r="C266" s="67" t="s">
        <v>653</v>
      </c>
      <c r="D266" s="50" t="s">
        <v>654</v>
      </c>
      <c r="E266" s="153"/>
      <c r="F266" s="153"/>
      <c r="G266" s="393"/>
      <c r="H266" s="385">
        <f t="shared" si="4"/>
        <v>0</v>
      </c>
      <c r="I266" s="53"/>
      <c r="J266" s="53"/>
      <c r="K266" s="31"/>
      <c r="L266" s="140"/>
      <c r="M266" s="143"/>
      <c r="N266" s="46"/>
    </row>
    <row r="267" spans="1:14" ht="14.4" hidden="1" outlineLevel="1" thickBot="1" x14ac:dyDescent="0.3">
      <c r="C267" s="67" t="s">
        <v>655</v>
      </c>
      <c r="D267" s="50" t="s">
        <v>656</v>
      </c>
      <c r="E267" s="153"/>
      <c r="F267" s="153"/>
      <c r="G267" s="393"/>
      <c r="H267" s="385">
        <f t="shared" si="4"/>
        <v>0</v>
      </c>
      <c r="I267" s="53"/>
      <c r="J267" s="53"/>
      <c r="K267" s="31"/>
      <c r="L267" s="140"/>
      <c r="M267" s="143"/>
      <c r="N267" s="46"/>
    </row>
    <row r="268" spans="1:14" ht="14.4" hidden="1" outlineLevel="1" thickBot="1" x14ac:dyDescent="0.3">
      <c r="C268" s="67" t="s">
        <v>657</v>
      </c>
      <c r="D268" s="50" t="s">
        <v>658</v>
      </c>
      <c r="E268" s="153"/>
      <c r="F268" s="153"/>
      <c r="G268" s="393"/>
      <c r="H268" s="385">
        <f t="shared" si="4"/>
        <v>0</v>
      </c>
      <c r="I268" s="53"/>
      <c r="J268" s="53"/>
      <c r="K268" s="31"/>
      <c r="L268" s="140"/>
      <c r="M268" s="143"/>
      <c r="N268" s="46"/>
    </row>
    <row r="269" spans="1:14" ht="14.4" hidden="1" collapsed="1" thickBot="1" x14ac:dyDescent="0.3">
      <c r="A269" s="1">
        <v>6</v>
      </c>
      <c r="B269" s="2" t="s">
        <v>650</v>
      </c>
      <c r="C269" s="65" t="s">
        <v>659</v>
      </c>
      <c r="D269" s="70" t="s">
        <v>660</v>
      </c>
      <c r="E269" s="153"/>
      <c r="F269" s="153"/>
      <c r="G269" s="389"/>
      <c r="H269" s="385"/>
      <c r="I269" s="53"/>
      <c r="J269" s="53"/>
      <c r="K269" s="31"/>
      <c r="L269" s="140"/>
      <c r="M269" s="159"/>
      <c r="N269" s="46"/>
    </row>
    <row r="270" spans="1:14" ht="14.4" hidden="1" outlineLevel="1" thickBot="1" x14ac:dyDescent="0.3">
      <c r="C270" s="67" t="s">
        <v>661</v>
      </c>
      <c r="D270" s="50" t="s">
        <v>662</v>
      </c>
      <c r="E270" s="153"/>
      <c r="F270" s="153"/>
      <c r="G270" s="389"/>
      <c r="H270" s="385">
        <f t="shared" si="4"/>
        <v>0</v>
      </c>
      <c r="I270" s="53"/>
      <c r="J270" s="53"/>
      <c r="K270" s="31"/>
      <c r="L270" s="140"/>
      <c r="M270" s="159"/>
      <c r="N270" s="46"/>
    </row>
    <row r="271" spans="1:14" ht="14.4" hidden="1" outlineLevel="1" thickBot="1" x14ac:dyDescent="0.3">
      <c r="C271" s="67" t="s">
        <v>663</v>
      </c>
      <c r="D271" s="50" t="s">
        <v>664</v>
      </c>
      <c r="E271" s="153"/>
      <c r="F271" s="153"/>
      <c r="G271" s="389"/>
      <c r="H271" s="385">
        <f t="shared" si="4"/>
        <v>0</v>
      </c>
      <c r="I271" s="53"/>
      <c r="J271" s="53"/>
      <c r="K271" s="31"/>
      <c r="L271" s="140"/>
      <c r="M271" s="159"/>
      <c r="N271" s="46"/>
    </row>
    <row r="272" spans="1:14" ht="14.4" hidden="1" outlineLevel="1" thickBot="1" x14ac:dyDescent="0.3">
      <c r="C272" s="67" t="s">
        <v>665</v>
      </c>
      <c r="D272" s="50" t="s">
        <v>666</v>
      </c>
      <c r="E272" s="153"/>
      <c r="F272" s="153"/>
      <c r="G272" s="389"/>
      <c r="H272" s="385">
        <f t="shared" si="4"/>
        <v>0</v>
      </c>
      <c r="I272" s="53"/>
      <c r="J272" s="53"/>
      <c r="K272" s="31"/>
      <c r="L272" s="140"/>
      <c r="M272" s="159"/>
      <c r="N272" s="46"/>
    </row>
    <row r="273" spans="1:14" ht="14.4" hidden="1" outlineLevel="1" thickBot="1" x14ac:dyDescent="0.3">
      <c r="C273" s="67" t="s">
        <v>668</v>
      </c>
      <c r="D273" s="50" t="s">
        <v>666</v>
      </c>
      <c r="E273" s="153"/>
      <c r="F273" s="153"/>
      <c r="G273" s="389"/>
      <c r="H273" s="385">
        <f t="shared" si="4"/>
        <v>0</v>
      </c>
      <c r="I273" s="53"/>
      <c r="J273" s="53"/>
      <c r="K273" s="31"/>
      <c r="L273" s="140"/>
      <c r="M273" s="159"/>
      <c r="N273" s="46"/>
    </row>
    <row r="274" spans="1:14" ht="14.4" hidden="1" outlineLevel="1" thickBot="1" x14ac:dyDescent="0.3">
      <c r="C274" s="67" t="s">
        <v>670</v>
      </c>
      <c r="D274" s="50" t="s">
        <v>671</v>
      </c>
      <c r="E274" s="153"/>
      <c r="F274" s="153"/>
      <c r="G274" s="389"/>
      <c r="H274" s="385">
        <f t="shared" si="4"/>
        <v>0</v>
      </c>
      <c r="I274" s="53"/>
      <c r="J274" s="53"/>
      <c r="K274" s="31"/>
      <c r="L274" s="140"/>
      <c r="M274" s="159"/>
      <c r="N274" s="46"/>
    </row>
    <row r="275" spans="1:14" ht="14.4" hidden="1" outlineLevel="1" thickBot="1" x14ac:dyDescent="0.3">
      <c r="A275" s="1">
        <v>6</v>
      </c>
      <c r="B275" s="2" t="s">
        <v>650</v>
      </c>
      <c r="C275" s="67" t="s">
        <v>673</v>
      </c>
      <c r="D275" s="50" t="s">
        <v>674</v>
      </c>
      <c r="E275" s="153"/>
      <c r="F275" s="153"/>
      <c r="G275" s="389"/>
      <c r="H275" s="385">
        <f t="shared" si="4"/>
        <v>0</v>
      </c>
      <c r="I275" s="53"/>
      <c r="J275" s="53"/>
      <c r="K275" s="31"/>
      <c r="L275" s="140"/>
      <c r="M275" s="143"/>
      <c r="N275" s="46"/>
    </row>
    <row r="276" spans="1:14" ht="15" hidden="1" outlineLevel="1" thickBot="1" x14ac:dyDescent="0.3">
      <c r="A276" s="1">
        <v>6</v>
      </c>
      <c r="B276" s="2" t="s">
        <v>650</v>
      </c>
      <c r="C276" s="67" t="s">
        <v>675</v>
      </c>
      <c r="D276" s="50" t="s">
        <v>676</v>
      </c>
      <c r="E276" s="155"/>
      <c r="F276" s="155"/>
      <c r="G276" s="389"/>
      <c r="H276" s="385">
        <f t="shared" si="4"/>
        <v>0</v>
      </c>
      <c r="I276" s="53"/>
      <c r="J276" s="53"/>
      <c r="K276" s="31"/>
      <c r="L276" s="140"/>
      <c r="M276" s="143"/>
      <c r="N276" s="46"/>
    </row>
    <row r="277" spans="1:14" ht="14.4" hidden="1" collapsed="1" thickBot="1" x14ac:dyDescent="0.3">
      <c r="A277" s="1">
        <v>6</v>
      </c>
      <c r="B277" s="2" t="s">
        <v>650</v>
      </c>
      <c r="C277" s="34" t="s">
        <v>677</v>
      </c>
      <c r="D277" s="50" t="s">
        <v>678</v>
      </c>
      <c r="E277" s="153"/>
      <c r="F277" s="153"/>
      <c r="G277" s="389"/>
      <c r="H277" s="385">
        <f t="shared" si="4"/>
        <v>0</v>
      </c>
      <c r="I277" s="53"/>
      <c r="J277" s="53"/>
      <c r="K277" s="31"/>
      <c r="L277" s="140"/>
      <c r="M277" s="143"/>
      <c r="N277" s="46"/>
    </row>
    <row r="278" spans="1:14" ht="14.4" hidden="1" thickBot="1" x14ac:dyDescent="0.3">
      <c r="A278" s="1">
        <v>6</v>
      </c>
      <c r="B278" s="2" t="s">
        <v>650</v>
      </c>
      <c r="C278" s="65" t="s">
        <v>679</v>
      </c>
      <c r="D278" s="70" t="s">
        <v>680</v>
      </c>
      <c r="E278" s="153"/>
      <c r="F278" s="153"/>
      <c r="G278" s="389"/>
      <c r="H278" s="385"/>
      <c r="I278" s="53"/>
      <c r="J278" s="53"/>
      <c r="K278" s="31"/>
      <c r="L278" s="140"/>
      <c r="M278" s="143"/>
      <c r="N278" s="46"/>
    </row>
    <row r="279" spans="1:14" ht="14.4" hidden="1" outlineLevel="1" thickBot="1" x14ac:dyDescent="0.3">
      <c r="C279" s="67" t="s">
        <v>681</v>
      </c>
      <c r="D279" s="50" t="s">
        <v>682</v>
      </c>
      <c r="E279" s="153"/>
      <c r="F279" s="153"/>
      <c r="G279" s="389"/>
      <c r="H279" s="385">
        <f t="shared" si="4"/>
        <v>0</v>
      </c>
      <c r="I279" s="53"/>
      <c r="J279" s="53"/>
      <c r="K279" s="31"/>
      <c r="L279" s="140"/>
      <c r="M279" s="143"/>
      <c r="N279" s="46"/>
    </row>
    <row r="280" spans="1:14" ht="14.4" hidden="1" outlineLevel="1" thickBot="1" x14ac:dyDescent="0.3">
      <c r="C280" s="67" t="s">
        <v>683</v>
      </c>
      <c r="D280" s="50" t="s">
        <v>684</v>
      </c>
      <c r="E280" s="153"/>
      <c r="F280" s="153"/>
      <c r="G280" s="389"/>
      <c r="H280" s="385">
        <f t="shared" si="4"/>
        <v>0</v>
      </c>
      <c r="I280" s="53"/>
      <c r="J280" s="53"/>
      <c r="K280" s="31"/>
      <c r="L280" s="140"/>
      <c r="M280" s="143"/>
      <c r="N280" s="46"/>
    </row>
    <row r="281" spans="1:14" ht="14.4" hidden="1" outlineLevel="1" thickBot="1" x14ac:dyDescent="0.3">
      <c r="C281" s="67" t="s">
        <v>685</v>
      </c>
      <c r="D281" s="50" t="s">
        <v>686</v>
      </c>
      <c r="E281" s="153"/>
      <c r="F281" s="153"/>
      <c r="G281" s="389"/>
      <c r="H281" s="385">
        <f t="shared" si="4"/>
        <v>0</v>
      </c>
      <c r="I281" s="53"/>
      <c r="J281" s="53"/>
      <c r="K281" s="31"/>
      <c r="L281" s="140"/>
      <c r="M281" s="143"/>
      <c r="N281" s="46"/>
    </row>
    <row r="282" spans="1:14" ht="14.4" hidden="1" collapsed="1" thickBot="1" x14ac:dyDescent="0.3">
      <c r="A282" s="1">
        <v>6</v>
      </c>
      <c r="B282" s="2" t="s">
        <v>687</v>
      </c>
      <c r="C282" s="34" t="s">
        <v>688</v>
      </c>
      <c r="D282" s="50" t="s">
        <v>689</v>
      </c>
      <c r="E282" s="153"/>
      <c r="F282" s="153"/>
      <c r="G282" s="393"/>
      <c r="H282" s="385">
        <f t="shared" si="4"/>
        <v>0</v>
      </c>
      <c r="I282" s="53"/>
      <c r="J282" s="53"/>
      <c r="K282" s="31"/>
      <c r="L282" s="140"/>
      <c r="M282" s="143"/>
      <c r="N282" s="46"/>
    </row>
    <row r="283" spans="1:14" ht="14.4" hidden="1" thickBot="1" x14ac:dyDescent="0.3">
      <c r="A283" s="1">
        <v>6</v>
      </c>
      <c r="B283" s="2" t="s">
        <v>690</v>
      </c>
      <c r="C283" s="34" t="s">
        <v>691</v>
      </c>
      <c r="D283" s="50" t="s">
        <v>692</v>
      </c>
      <c r="E283" s="145"/>
      <c r="F283" s="145"/>
      <c r="G283" s="384"/>
      <c r="H283" s="385">
        <f t="shared" si="4"/>
        <v>0</v>
      </c>
      <c r="I283" s="53"/>
      <c r="J283" s="53"/>
      <c r="K283" s="31"/>
      <c r="L283" s="140"/>
      <c r="M283" s="143"/>
      <c r="N283" s="46"/>
    </row>
    <row r="284" spans="1:14" ht="14.4" hidden="1" thickBot="1" x14ac:dyDescent="0.3">
      <c r="A284" s="1">
        <v>6</v>
      </c>
      <c r="B284" s="2" t="s">
        <v>690</v>
      </c>
      <c r="C284" s="34" t="s">
        <v>691</v>
      </c>
      <c r="D284" s="50" t="s">
        <v>692</v>
      </c>
      <c r="E284" s="145"/>
      <c r="F284" s="145"/>
      <c r="G284" s="384"/>
      <c r="H284" s="385">
        <f t="shared" si="4"/>
        <v>0</v>
      </c>
      <c r="I284" s="53"/>
      <c r="J284" s="53"/>
      <c r="K284" s="31"/>
      <c r="L284" s="140"/>
      <c r="M284" s="143"/>
      <c r="N284" s="46"/>
    </row>
    <row r="285" spans="1:14" ht="14.4" hidden="1" thickBot="1" x14ac:dyDescent="0.3">
      <c r="A285" s="1">
        <v>6</v>
      </c>
      <c r="B285" s="2" t="s">
        <v>690</v>
      </c>
      <c r="C285" s="34" t="s">
        <v>695</v>
      </c>
      <c r="D285" s="50" t="s">
        <v>696</v>
      </c>
      <c r="E285" s="153"/>
      <c r="F285" s="153"/>
      <c r="G285" s="393"/>
      <c r="H285" s="385">
        <f t="shared" si="4"/>
        <v>0</v>
      </c>
      <c r="I285" s="53"/>
      <c r="J285" s="53"/>
      <c r="K285" s="31"/>
      <c r="L285" s="140"/>
      <c r="M285" s="143"/>
      <c r="N285" s="46"/>
    </row>
    <row r="286" spans="1:14" ht="27" hidden="1" thickBot="1" x14ac:dyDescent="0.3">
      <c r="A286" s="1">
        <v>6</v>
      </c>
      <c r="B286" s="2" t="s">
        <v>697</v>
      </c>
      <c r="C286" s="34" t="s">
        <v>698</v>
      </c>
      <c r="D286" s="71" t="s">
        <v>699</v>
      </c>
      <c r="E286" s="153"/>
      <c r="F286" s="153"/>
      <c r="G286" s="384"/>
      <c r="H286" s="385">
        <f t="shared" si="4"/>
        <v>0</v>
      </c>
      <c r="I286" s="53"/>
      <c r="J286" s="53"/>
      <c r="K286" s="31"/>
      <c r="L286" s="140"/>
      <c r="M286" s="143"/>
      <c r="N286" s="46"/>
    </row>
    <row r="287" spans="1:14" ht="14.4" hidden="1" thickBot="1" x14ac:dyDescent="0.3">
      <c r="A287" s="1">
        <v>6</v>
      </c>
      <c r="B287" s="2" t="s">
        <v>697</v>
      </c>
      <c r="C287" s="34" t="s">
        <v>700</v>
      </c>
      <c r="D287" s="46" t="s">
        <v>701</v>
      </c>
      <c r="E287" s="153"/>
      <c r="F287" s="153"/>
      <c r="G287" s="389"/>
      <c r="H287" s="385">
        <f t="shared" si="4"/>
        <v>0</v>
      </c>
      <c r="I287" s="53"/>
      <c r="J287" s="53"/>
      <c r="K287" s="31"/>
      <c r="L287" s="140"/>
      <c r="M287" s="143"/>
      <c r="N287" s="46"/>
    </row>
    <row r="288" spans="1:14" ht="14.4" hidden="1" thickBot="1" x14ac:dyDescent="0.3">
      <c r="A288" s="1">
        <v>6</v>
      </c>
      <c r="B288" s="2" t="s">
        <v>697</v>
      </c>
      <c r="C288" s="34" t="s">
        <v>703</v>
      </c>
      <c r="D288" s="46" t="s">
        <v>701</v>
      </c>
      <c r="E288" s="153"/>
      <c r="F288" s="153"/>
      <c r="G288" s="389"/>
      <c r="H288" s="385">
        <f t="shared" si="4"/>
        <v>0</v>
      </c>
      <c r="I288" s="49"/>
      <c r="J288" s="49"/>
      <c r="K288" s="31"/>
      <c r="L288" s="140"/>
      <c r="M288" s="143"/>
      <c r="N288" s="46"/>
    </row>
    <row r="289" spans="1:14" ht="14.4" hidden="1" thickBot="1" x14ac:dyDescent="0.3">
      <c r="A289" s="1">
        <v>6</v>
      </c>
      <c r="B289" s="2" t="s">
        <v>697</v>
      </c>
      <c r="C289" s="34" t="s">
        <v>704</v>
      </c>
      <c r="D289" s="46" t="s">
        <v>701</v>
      </c>
      <c r="E289" s="153"/>
      <c r="F289" s="153"/>
      <c r="G289" s="389"/>
      <c r="H289" s="385">
        <f t="shared" si="4"/>
        <v>0</v>
      </c>
      <c r="I289" s="49"/>
      <c r="J289" s="49"/>
      <c r="K289" s="31"/>
      <c r="L289" s="140"/>
      <c r="M289" s="143"/>
      <c r="N289" s="46"/>
    </row>
    <row r="290" spans="1:14" ht="14.4" hidden="1" thickBot="1" x14ac:dyDescent="0.3">
      <c r="A290" s="1">
        <v>6</v>
      </c>
      <c r="B290" s="2" t="s">
        <v>697</v>
      </c>
      <c r="C290" s="34" t="s">
        <v>706</v>
      </c>
      <c r="D290" s="46" t="s">
        <v>701</v>
      </c>
      <c r="E290" s="153"/>
      <c r="F290" s="153"/>
      <c r="G290" s="389"/>
      <c r="H290" s="385">
        <f t="shared" si="4"/>
        <v>0</v>
      </c>
      <c r="I290" s="49"/>
      <c r="J290" s="49"/>
      <c r="K290" s="31"/>
      <c r="L290" s="140"/>
      <c r="M290" s="143"/>
      <c r="N290" s="46"/>
    </row>
    <row r="291" spans="1:14" ht="14.4" hidden="1" thickBot="1" x14ac:dyDescent="0.3">
      <c r="A291" s="1">
        <v>6</v>
      </c>
      <c r="B291" s="2" t="s">
        <v>697</v>
      </c>
      <c r="C291" s="34" t="s">
        <v>707</v>
      </c>
      <c r="D291" s="46" t="s">
        <v>701</v>
      </c>
      <c r="E291" s="153"/>
      <c r="F291" s="153"/>
      <c r="G291" s="389"/>
      <c r="H291" s="385">
        <f t="shared" si="4"/>
        <v>0</v>
      </c>
      <c r="I291" s="49"/>
      <c r="J291" s="49"/>
      <c r="K291" s="31"/>
      <c r="L291" s="140"/>
      <c r="M291" s="143"/>
      <c r="N291" s="46"/>
    </row>
    <row r="292" spans="1:14" ht="14.4" hidden="1" thickBot="1" x14ac:dyDescent="0.3">
      <c r="A292" s="1">
        <v>7</v>
      </c>
      <c r="B292" s="2" t="s">
        <v>708</v>
      </c>
      <c r="C292" s="74" t="s">
        <v>709</v>
      </c>
      <c r="D292" s="46" t="s">
        <v>710</v>
      </c>
      <c r="E292" s="153"/>
      <c r="F292" s="153"/>
      <c r="G292" s="389"/>
      <c r="H292" s="385">
        <f t="shared" si="4"/>
        <v>0</v>
      </c>
      <c r="I292" s="49"/>
      <c r="J292" s="49"/>
      <c r="K292" s="31"/>
      <c r="L292" s="140"/>
      <c r="M292" s="143"/>
      <c r="N292" s="46"/>
    </row>
    <row r="293" spans="1:14" ht="14.4" hidden="1" thickBot="1" x14ac:dyDescent="0.3">
      <c r="A293" s="1">
        <v>7</v>
      </c>
      <c r="B293" s="2" t="s">
        <v>708</v>
      </c>
      <c r="C293" s="74" t="s">
        <v>711</v>
      </c>
      <c r="D293" s="46" t="s">
        <v>712</v>
      </c>
      <c r="E293" s="142"/>
      <c r="F293" s="142"/>
      <c r="G293" s="384"/>
      <c r="H293" s="385">
        <f t="shared" si="4"/>
        <v>0</v>
      </c>
      <c r="I293" s="49"/>
      <c r="J293" s="49"/>
      <c r="K293" s="31"/>
      <c r="L293" s="140"/>
      <c r="M293" s="143"/>
      <c r="N293" s="46"/>
    </row>
    <row r="294" spans="1:14" ht="14.4" hidden="1" thickBot="1" x14ac:dyDescent="0.3">
      <c r="A294" s="1">
        <v>7</v>
      </c>
      <c r="B294" s="2" t="s">
        <v>708</v>
      </c>
      <c r="C294" s="74" t="s">
        <v>713</v>
      </c>
      <c r="D294" s="46" t="s">
        <v>714</v>
      </c>
      <c r="E294" s="142"/>
      <c r="F294" s="142"/>
      <c r="G294" s="384"/>
      <c r="H294" s="385">
        <f t="shared" si="4"/>
        <v>0</v>
      </c>
      <c r="I294" s="49"/>
      <c r="J294" s="49"/>
      <c r="K294" s="31"/>
      <c r="L294" s="140"/>
      <c r="M294" s="143"/>
      <c r="N294" s="46"/>
    </row>
    <row r="295" spans="1:14" ht="14.4" hidden="1" thickBot="1" x14ac:dyDescent="0.3">
      <c r="A295" s="1">
        <v>7</v>
      </c>
      <c r="B295" s="2" t="s">
        <v>715</v>
      </c>
      <c r="C295" s="74" t="s">
        <v>716</v>
      </c>
      <c r="D295" s="46" t="s">
        <v>717</v>
      </c>
      <c r="E295" s="139"/>
      <c r="F295" s="139"/>
      <c r="G295" s="394"/>
      <c r="H295" s="385">
        <f t="shared" si="4"/>
        <v>0</v>
      </c>
      <c r="I295" s="49"/>
      <c r="J295" s="49"/>
      <c r="K295" s="31"/>
      <c r="L295" s="140"/>
      <c r="M295" s="143"/>
      <c r="N295" s="46"/>
    </row>
    <row r="296" spans="1:14" ht="14.4" hidden="1" thickBot="1" x14ac:dyDescent="0.3">
      <c r="A296" s="1">
        <v>7</v>
      </c>
      <c r="B296" s="2" t="s">
        <v>718</v>
      </c>
      <c r="C296" s="74" t="s">
        <v>719</v>
      </c>
      <c r="D296" s="46" t="s">
        <v>720</v>
      </c>
      <c r="E296" s="139"/>
      <c r="F296" s="139"/>
      <c r="G296" s="394"/>
      <c r="H296" s="385">
        <f t="shared" si="4"/>
        <v>0</v>
      </c>
      <c r="I296" s="49"/>
      <c r="J296" s="49"/>
      <c r="K296" s="31"/>
      <c r="L296" s="140"/>
      <c r="M296" s="143"/>
      <c r="N296" s="46"/>
    </row>
    <row r="297" spans="1:14" ht="14.4" hidden="1" thickBot="1" x14ac:dyDescent="0.3">
      <c r="A297" s="1">
        <v>7</v>
      </c>
      <c r="B297" s="2" t="s">
        <v>718</v>
      </c>
      <c r="C297" s="74" t="s">
        <v>721</v>
      </c>
      <c r="D297" s="46" t="s">
        <v>722</v>
      </c>
      <c r="E297" s="139"/>
      <c r="F297" s="139"/>
      <c r="G297" s="394"/>
      <c r="H297" s="385">
        <f t="shared" si="4"/>
        <v>0</v>
      </c>
      <c r="I297" s="49"/>
      <c r="J297" s="49"/>
      <c r="K297" s="31"/>
      <c r="L297" s="140"/>
      <c r="M297" s="143"/>
      <c r="N297" s="46"/>
    </row>
    <row r="298" spans="1:14" ht="14.4" hidden="1" thickBot="1" x14ac:dyDescent="0.3">
      <c r="A298" s="1">
        <v>8</v>
      </c>
      <c r="B298" s="2" t="s">
        <v>723</v>
      </c>
      <c r="C298" s="74" t="s">
        <v>724</v>
      </c>
      <c r="D298" s="46" t="s">
        <v>725</v>
      </c>
      <c r="E298" s="139"/>
      <c r="F298" s="139"/>
      <c r="G298" s="394"/>
      <c r="H298" s="385">
        <f t="shared" si="4"/>
        <v>0</v>
      </c>
      <c r="I298" s="49"/>
      <c r="J298" s="49"/>
      <c r="K298" s="31"/>
      <c r="L298" s="140"/>
      <c r="M298" s="143"/>
      <c r="N298" s="46"/>
    </row>
    <row r="299" spans="1:14" ht="14.4" hidden="1" thickBot="1" x14ac:dyDescent="0.3">
      <c r="A299" s="1">
        <v>8</v>
      </c>
      <c r="B299" s="2" t="s">
        <v>723</v>
      </c>
      <c r="C299" s="74" t="s">
        <v>726</v>
      </c>
      <c r="D299" s="46" t="s">
        <v>727</v>
      </c>
      <c r="E299" s="139"/>
      <c r="F299" s="139"/>
      <c r="G299" s="394"/>
      <c r="H299" s="385">
        <f t="shared" si="4"/>
        <v>0</v>
      </c>
      <c r="I299" s="49"/>
      <c r="J299" s="49"/>
      <c r="K299" s="31"/>
      <c r="L299" s="140"/>
      <c r="M299" s="143"/>
      <c r="N299" s="46"/>
    </row>
    <row r="300" spans="1:14" ht="14.4" hidden="1" thickBot="1" x14ac:dyDescent="0.3">
      <c r="A300" s="1">
        <v>8</v>
      </c>
      <c r="B300" s="2" t="s">
        <v>723</v>
      </c>
      <c r="C300" s="74" t="s">
        <v>728</v>
      </c>
      <c r="D300" s="46" t="s">
        <v>729</v>
      </c>
      <c r="E300" s="139"/>
      <c r="F300" s="139"/>
      <c r="G300" s="394"/>
      <c r="H300" s="385">
        <f t="shared" si="4"/>
        <v>0</v>
      </c>
      <c r="I300" s="49"/>
      <c r="J300" s="49"/>
      <c r="K300" s="31"/>
      <c r="L300" s="140"/>
      <c r="M300" s="143"/>
      <c r="N300" s="46"/>
    </row>
    <row r="301" spans="1:14" ht="14.4" hidden="1" thickBot="1" x14ac:dyDescent="0.3">
      <c r="A301" s="1">
        <v>8</v>
      </c>
      <c r="B301" s="2" t="s">
        <v>723</v>
      </c>
      <c r="C301" s="74" t="s">
        <v>730</v>
      </c>
      <c r="D301" s="46" t="s">
        <v>731</v>
      </c>
      <c r="E301" s="139"/>
      <c r="F301" s="139"/>
      <c r="G301" s="394"/>
      <c r="H301" s="385">
        <f t="shared" si="4"/>
        <v>0</v>
      </c>
      <c r="I301" s="49"/>
      <c r="J301" s="49"/>
      <c r="K301" s="31"/>
      <c r="L301" s="140"/>
      <c r="M301" s="143"/>
      <c r="N301" s="46"/>
    </row>
    <row r="302" spans="1:14" ht="14.4" hidden="1" thickBot="1" x14ac:dyDescent="0.3">
      <c r="A302" s="1">
        <v>8</v>
      </c>
      <c r="B302" s="2" t="s">
        <v>732</v>
      </c>
      <c r="C302" s="74" t="s">
        <v>733</v>
      </c>
      <c r="D302" s="46" t="s">
        <v>734</v>
      </c>
      <c r="E302" s="139"/>
      <c r="F302" s="139"/>
      <c r="G302" s="394"/>
      <c r="H302" s="385">
        <f t="shared" si="4"/>
        <v>0</v>
      </c>
      <c r="I302" s="49"/>
      <c r="J302" s="49"/>
      <c r="K302" s="31"/>
      <c r="L302" s="140"/>
      <c r="M302" s="143"/>
      <c r="N302" s="46"/>
    </row>
    <row r="303" spans="1:14" ht="14.4" hidden="1" thickBot="1" x14ac:dyDescent="0.3">
      <c r="A303" s="1">
        <v>8</v>
      </c>
      <c r="B303" s="2" t="s">
        <v>732</v>
      </c>
      <c r="C303" s="74" t="s">
        <v>735</v>
      </c>
      <c r="D303" s="46" t="s">
        <v>736</v>
      </c>
      <c r="E303" s="139"/>
      <c r="F303" s="139"/>
      <c r="G303" s="394"/>
      <c r="H303" s="385">
        <f t="shared" si="4"/>
        <v>0</v>
      </c>
      <c r="I303" s="49"/>
      <c r="J303" s="49"/>
      <c r="K303" s="31"/>
      <c r="L303" s="140"/>
      <c r="M303" s="143"/>
      <c r="N303" s="46"/>
    </row>
    <row r="304" spans="1:14" ht="14.4" hidden="1" thickBot="1" x14ac:dyDescent="0.3">
      <c r="A304" s="1">
        <v>8</v>
      </c>
      <c r="B304" s="2" t="s">
        <v>732</v>
      </c>
      <c r="C304" s="74" t="s">
        <v>737</v>
      </c>
      <c r="D304" s="46" t="s">
        <v>738</v>
      </c>
      <c r="E304" s="139"/>
      <c r="F304" s="139"/>
      <c r="G304" s="394"/>
      <c r="H304" s="385">
        <f t="shared" si="4"/>
        <v>0</v>
      </c>
      <c r="I304" s="49"/>
      <c r="J304" s="49"/>
      <c r="K304" s="31"/>
      <c r="L304" s="140"/>
      <c r="M304" s="143"/>
      <c r="N304" s="46"/>
    </row>
    <row r="305" spans="1:16" ht="14.4" hidden="1" thickBot="1" x14ac:dyDescent="0.3">
      <c r="A305" s="1">
        <v>8</v>
      </c>
      <c r="B305" s="2" t="s">
        <v>732</v>
      </c>
      <c r="C305" s="74" t="s">
        <v>739</v>
      </c>
      <c r="D305" s="46" t="s">
        <v>740</v>
      </c>
      <c r="E305" s="139"/>
      <c r="F305" s="139"/>
      <c r="G305" s="394"/>
      <c r="H305" s="385">
        <f t="shared" si="4"/>
        <v>0</v>
      </c>
      <c r="I305" s="49"/>
      <c r="J305" s="49"/>
      <c r="K305" s="31"/>
      <c r="L305" s="140"/>
      <c r="M305" s="143"/>
      <c r="N305" s="46"/>
    </row>
    <row r="306" spans="1:16" ht="14.4" hidden="1" thickBot="1" x14ac:dyDescent="0.3">
      <c r="A306" s="1">
        <v>8</v>
      </c>
      <c r="B306" s="2" t="s">
        <v>732</v>
      </c>
      <c r="C306" s="74" t="s">
        <v>741</v>
      </c>
      <c r="D306" s="46" t="s">
        <v>742</v>
      </c>
      <c r="E306" s="139"/>
      <c r="F306" s="139"/>
      <c r="G306" s="394"/>
      <c r="H306" s="385">
        <f t="shared" si="4"/>
        <v>0</v>
      </c>
      <c r="I306" s="49"/>
      <c r="J306" s="49"/>
      <c r="K306" s="31"/>
      <c r="L306" s="140"/>
      <c r="M306" s="143"/>
      <c r="N306" s="46"/>
    </row>
    <row r="307" spans="1:16" ht="14.4" hidden="1" thickBot="1" x14ac:dyDescent="0.3">
      <c r="A307" s="1">
        <v>8</v>
      </c>
      <c r="B307" s="2" t="s">
        <v>732</v>
      </c>
      <c r="C307" s="74" t="s">
        <v>743</v>
      </c>
      <c r="D307" s="46" t="s">
        <v>744</v>
      </c>
      <c r="E307" s="139"/>
      <c r="F307" s="139"/>
      <c r="G307" s="394"/>
      <c r="H307" s="385">
        <f t="shared" si="4"/>
        <v>0</v>
      </c>
      <c r="I307" s="49"/>
      <c r="J307" s="49"/>
      <c r="K307" s="31"/>
      <c r="L307" s="140"/>
      <c r="M307" s="143"/>
      <c r="N307" s="46"/>
    </row>
    <row r="308" spans="1:16" ht="14.4" hidden="1" thickBot="1" x14ac:dyDescent="0.3">
      <c r="A308" s="1">
        <v>8</v>
      </c>
      <c r="B308" s="2" t="s">
        <v>732</v>
      </c>
      <c r="C308" s="74" t="s">
        <v>745</v>
      </c>
      <c r="D308" s="46" t="s">
        <v>746</v>
      </c>
      <c r="E308" s="139"/>
      <c r="F308" s="139"/>
      <c r="G308" s="394"/>
      <c r="H308" s="385">
        <f t="shared" si="4"/>
        <v>0</v>
      </c>
      <c r="I308" s="49"/>
      <c r="J308" s="49"/>
      <c r="K308" s="31"/>
      <c r="L308" s="140"/>
      <c r="M308" s="143"/>
      <c r="N308" s="46"/>
    </row>
    <row r="309" spans="1:16" ht="14.4" hidden="1" thickBot="1" x14ac:dyDescent="0.3">
      <c r="A309" s="1">
        <v>8</v>
      </c>
      <c r="B309" s="2" t="s">
        <v>732</v>
      </c>
      <c r="C309" s="74" t="s">
        <v>747</v>
      </c>
      <c r="D309" s="46" t="s">
        <v>748</v>
      </c>
      <c r="E309" s="139"/>
      <c r="F309" s="139"/>
      <c r="G309" s="394"/>
      <c r="H309" s="385">
        <f t="shared" si="4"/>
        <v>0</v>
      </c>
      <c r="I309" s="49"/>
      <c r="J309" s="49"/>
      <c r="K309" s="31"/>
      <c r="L309" s="140"/>
      <c r="M309" s="143"/>
      <c r="N309" s="46"/>
    </row>
    <row r="310" spans="1:16" ht="14.4" hidden="1" thickBot="1" x14ac:dyDescent="0.3">
      <c r="A310" s="1">
        <v>9</v>
      </c>
      <c r="B310" s="2" t="s">
        <v>749</v>
      </c>
      <c r="C310" s="74" t="s">
        <v>750</v>
      </c>
      <c r="D310" s="46" t="s">
        <v>751</v>
      </c>
      <c r="E310" s="139"/>
      <c r="F310" s="139"/>
      <c r="G310" s="394"/>
      <c r="H310" s="385">
        <f t="shared" si="4"/>
        <v>0</v>
      </c>
      <c r="I310" s="49"/>
      <c r="J310" s="49"/>
      <c r="K310" s="31"/>
      <c r="L310" s="140"/>
      <c r="M310" s="143"/>
      <c r="N310" s="46"/>
    </row>
    <row r="311" spans="1:16" ht="14.4" hidden="1" thickBot="1" x14ac:dyDescent="0.3">
      <c r="A311" s="1">
        <v>9</v>
      </c>
      <c r="B311" s="2" t="s">
        <v>752</v>
      </c>
      <c r="C311" s="74" t="s">
        <v>753</v>
      </c>
      <c r="D311" s="46" t="s">
        <v>754</v>
      </c>
      <c r="E311" s="139"/>
      <c r="F311" s="139"/>
      <c r="G311" s="394"/>
      <c r="H311" s="385">
        <f t="shared" si="4"/>
        <v>0</v>
      </c>
      <c r="I311" s="49"/>
      <c r="J311" s="49"/>
      <c r="K311" s="31"/>
      <c r="L311" s="140"/>
      <c r="M311" s="143"/>
      <c r="N311" s="46"/>
    </row>
    <row r="312" spans="1:16" ht="14.25" hidden="1" customHeight="1" thickBot="1" x14ac:dyDescent="0.3">
      <c r="A312" s="1">
        <v>9</v>
      </c>
      <c r="B312" s="2" t="s">
        <v>752</v>
      </c>
      <c r="C312" s="75" t="s">
        <v>755</v>
      </c>
      <c r="D312" s="76" t="s">
        <v>756</v>
      </c>
      <c r="E312" s="161"/>
      <c r="F312" s="161"/>
      <c r="G312" s="395"/>
      <c r="H312" s="396">
        <f t="shared" si="4"/>
        <v>0</v>
      </c>
      <c r="I312" s="80"/>
      <c r="J312" s="80"/>
      <c r="K312" s="163"/>
      <c r="L312" s="164"/>
      <c r="M312" s="165"/>
      <c r="N312" s="46"/>
    </row>
    <row r="313" spans="1:16" s="89" customFormat="1" ht="18" customHeight="1" thickBot="1" x14ac:dyDescent="0.3">
      <c r="A313" s="81"/>
      <c r="B313" s="81"/>
      <c r="C313" s="805" t="s">
        <v>15</v>
      </c>
      <c r="D313" s="806"/>
      <c r="E313" s="82">
        <f t="shared" ref="E313" si="5">+SUM(E6:E312)</f>
        <v>0</v>
      </c>
      <c r="F313" s="83">
        <f t="shared" ref="F313:G313" si="6">+SUM(F6:F312)</f>
        <v>2000000</v>
      </c>
      <c r="G313" s="353">
        <f t="shared" si="6"/>
        <v>399995066</v>
      </c>
      <c r="H313" s="354">
        <f>+SUM(H6:H312)</f>
        <v>401995066</v>
      </c>
      <c r="I313" s="86"/>
      <c r="J313" s="86"/>
      <c r="K313" s="82"/>
      <c r="L313" s="87"/>
      <c r="M313" s="88"/>
      <c r="N313" s="88"/>
    </row>
    <row r="314" spans="1:16" x14ac:dyDescent="0.25">
      <c r="D314" s="8"/>
      <c r="E314" s="166"/>
      <c r="F314" s="166"/>
      <c r="G314" s="372"/>
      <c r="H314" s="373"/>
      <c r="I314" s="93"/>
      <c r="J314" s="93"/>
      <c r="K314" s="94"/>
      <c r="L314" s="94"/>
    </row>
    <row r="315" spans="1:16" ht="16.2" thickBot="1" x14ac:dyDescent="0.3">
      <c r="D315" s="95"/>
      <c r="E315" s="166"/>
      <c r="F315" s="166"/>
      <c r="G315" s="372"/>
      <c r="H315" s="373"/>
      <c r="I315" s="93"/>
      <c r="J315" s="93"/>
      <c r="K315" s="94"/>
      <c r="L315" s="397"/>
    </row>
    <row r="316" spans="1:16" ht="28.2" thickBot="1" x14ac:dyDescent="0.3">
      <c r="D316" s="96" t="s">
        <v>757</v>
      </c>
      <c r="E316" s="167" t="s">
        <v>758</v>
      </c>
      <c r="F316" s="168" t="s">
        <v>759</v>
      </c>
      <c r="G316" s="374" t="s">
        <v>760</v>
      </c>
      <c r="H316" s="374" t="str">
        <f>+F5</f>
        <v>LEY DE SALVAMENTO</v>
      </c>
      <c r="I316" s="21" t="s">
        <v>14</v>
      </c>
      <c r="J316" s="361" t="s">
        <v>15</v>
      </c>
      <c r="L316" s="398"/>
      <c r="O316" s="377"/>
    </row>
    <row r="317" spans="1:16" ht="15.6" x14ac:dyDescent="0.25">
      <c r="D317" s="99" t="s">
        <v>761</v>
      </c>
      <c r="E317" s="169" t="s">
        <v>762</v>
      </c>
      <c r="F317" s="170" t="s">
        <v>763</v>
      </c>
      <c r="G317" s="375">
        <f>SUM(E6:E19)</f>
        <v>0</v>
      </c>
      <c r="H317" s="375">
        <f>SUM(F6:F19)</f>
        <v>0</v>
      </c>
      <c r="I317" s="343">
        <f>SUM(G6:G19)</f>
        <v>302349226</v>
      </c>
      <c r="J317" s="344">
        <f t="shared" ref="J317:J324" si="7">+SUM(G317:I317)</f>
        <v>302349226</v>
      </c>
      <c r="L317" s="399"/>
      <c r="O317" s="400"/>
      <c r="P317" s="377"/>
    </row>
    <row r="318" spans="1:16" ht="15.6" x14ac:dyDescent="0.25">
      <c r="D318" s="105" t="s">
        <v>764</v>
      </c>
      <c r="E318" s="172" t="s">
        <v>762</v>
      </c>
      <c r="F318" s="173" t="s">
        <v>763</v>
      </c>
      <c r="G318" s="378">
        <f>SUM(E20:E71)</f>
        <v>0</v>
      </c>
      <c r="H318" s="378">
        <f t="shared" ref="H318:I318" si="8">SUM(F20:F71)</f>
        <v>0</v>
      </c>
      <c r="I318" s="348">
        <f t="shared" si="8"/>
        <v>72316976</v>
      </c>
      <c r="J318" s="349">
        <f t="shared" si="7"/>
        <v>72316976</v>
      </c>
      <c r="L318" s="399"/>
      <c r="O318" s="377"/>
    </row>
    <row r="319" spans="1:16" ht="15.6" x14ac:dyDescent="0.25">
      <c r="D319" s="105" t="s">
        <v>765</v>
      </c>
      <c r="E319" s="172" t="s">
        <v>762</v>
      </c>
      <c r="F319" s="173" t="s">
        <v>763</v>
      </c>
      <c r="G319" s="378">
        <f>SUM(E72:E101)</f>
        <v>0</v>
      </c>
      <c r="H319" s="378">
        <f t="shared" ref="H319:I319" si="9">SUM(F72:F101)</f>
        <v>0</v>
      </c>
      <c r="I319" s="348">
        <f t="shared" si="9"/>
        <v>3883000</v>
      </c>
      <c r="J319" s="349">
        <f t="shared" si="7"/>
        <v>3883000</v>
      </c>
      <c r="L319" s="399"/>
      <c r="O319" s="377"/>
    </row>
    <row r="320" spans="1:16" ht="15.6" x14ac:dyDescent="0.25">
      <c r="D320" s="105" t="s">
        <v>766</v>
      </c>
      <c r="E320" s="172" t="s">
        <v>762</v>
      </c>
      <c r="F320" s="173" t="s">
        <v>763</v>
      </c>
      <c r="G320" s="378">
        <f>SUM(E102:E120)</f>
        <v>0</v>
      </c>
      <c r="H320" s="378">
        <f t="shared" ref="H320:I320" si="10">SUM(F102:F120)</f>
        <v>0</v>
      </c>
      <c r="I320" s="348">
        <f t="shared" si="10"/>
        <v>0</v>
      </c>
      <c r="J320" s="349">
        <f t="shared" si="7"/>
        <v>0</v>
      </c>
      <c r="L320" s="399"/>
      <c r="O320" s="377"/>
    </row>
    <row r="321" spans="1:15" ht="15.6" x14ac:dyDescent="0.25">
      <c r="D321" s="105" t="s">
        <v>767</v>
      </c>
      <c r="E321" s="172" t="s">
        <v>762</v>
      </c>
      <c r="F321" s="173" t="s">
        <v>763</v>
      </c>
      <c r="G321" s="378">
        <f>SUM(E121:E138)</f>
        <v>0</v>
      </c>
      <c r="H321" s="378">
        <f t="shared" ref="H321:I321" si="11">SUM(F121:F138)</f>
        <v>0</v>
      </c>
      <c r="I321" s="348">
        <f t="shared" si="11"/>
        <v>0</v>
      </c>
      <c r="J321" s="349">
        <f t="shared" si="7"/>
        <v>0</v>
      </c>
      <c r="L321" s="399"/>
      <c r="O321" s="377"/>
    </row>
    <row r="322" spans="1:15" ht="15.6" x14ac:dyDescent="0.25">
      <c r="D322" s="105" t="s">
        <v>768</v>
      </c>
      <c r="E322" s="172" t="s">
        <v>769</v>
      </c>
      <c r="F322" s="173" t="s">
        <v>770</v>
      </c>
      <c r="G322" s="378">
        <f>SUM(E139:E161)</f>
        <v>0</v>
      </c>
      <c r="H322" s="378">
        <f t="shared" ref="H322:I322" si="12">SUM(F139:F161)</f>
        <v>0</v>
      </c>
      <c r="I322" s="348">
        <f t="shared" si="12"/>
        <v>12000000</v>
      </c>
      <c r="J322" s="349">
        <f t="shared" si="7"/>
        <v>12000000</v>
      </c>
      <c r="L322" s="399"/>
      <c r="O322" s="377"/>
    </row>
    <row r="323" spans="1:15" ht="15.6" x14ac:dyDescent="0.25">
      <c r="D323" s="105" t="s">
        <v>771</v>
      </c>
      <c r="E323" s="172" t="s">
        <v>762</v>
      </c>
      <c r="F323" s="173" t="s">
        <v>763</v>
      </c>
      <c r="G323" s="378">
        <f>SUM(E162:E291)</f>
        <v>0</v>
      </c>
      <c r="H323" s="378">
        <f t="shared" ref="H323:I323" si="13">SUM(F162:F291)</f>
        <v>2000000</v>
      </c>
      <c r="I323" s="348">
        <f t="shared" si="13"/>
        <v>9445864</v>
      </c>
      <c r="J323" s="349">
        <f t="shared" si="7"/>
        <v>11445864</v>
      </c>
      <c r="L323" s="399"/>
      <c r="O323" s="377"/>
    </row>
    <row r="324" spans="1:15" ht="16.2" thickBot="1" x14ac:dyDescent="0.3">
      <c r="D324" s="109" t="s">
        <v>772</v>
      </c>
      <c r="E324" s="175" t="s">
        <v>769</v>
      </c>
      <c r="F324" s="176" t="s">
        <v>770</v>
      </c>
      <c r="G324" s="379">
        <f>SUM(E292:E297)</f>
        <v>0</v>
      </c>
      <c r="H324" s="379">
        <f t="shared" ref="H324:I324" si="14">SUM(F292:F297)</f>
        <v>0</v>
      </c>
      <c r="I324" s="351">
        <f t="shared" si="14"/>
        <v>0</v>
      </c>
      <c r="J324" s="352">
        <f t="shared" si="7"/>
        <v>0</v>
      </c>
      <c r="L324" s="399"/>
      <c r="O324" s="377"/>
    </row>
    <row r="325" spans="1:15" s="89" customFormat="1" ht="20.25" customHeight="1" thickBot="1" x14ac:dyDescent="0.3">
      <c r="A325" s="81"/>
      <c r="B325" s="81"/>
      <c r="C325" s="113"/>
      <c r="D325" s="807" t="s">
        <v>773</v>
      </c>
      <c r="E325" s="808"/>
      <c r="F325" s="808"/>
      <c r="G325" s="380">
        <f>SUM(G317:G324)</f>
        <v>0</v>
      </c>
      <c r="H325" s="380">
        <f t="shared" ref="H325:I325" si="15">SUM(H317:H324)</f>
        <v>2000000</v>
      </c>
      <c r="I325" s="353">
        <f t="shared" si="15"/>
        <v>399995066</v>
      </c>
      <c r="J325" s="354">
        <f>+SUM(G325:I325)</f>
        <v>401995066</v>
      </c>
      <c r="L325" s="399"/>
      <c r="O325" s="377"/>
    </row>
    <row r="326" spans="1:15" ht="15.6" x14ac:dyDescent="0.25">
      <c r="D326" s="8"/>
      <c r="H326" s="373"/>
      <c r="I326" s="93"/>
      <c r="J326" s="401">
        <v>401995066</v>
      </c>
      <c r="K326" s="94"/>
      <c r="L326" s="397"/>
    </row>
    <row r="327" spans="1:15" x14ac:dyDescent="0.25">
      <c r="D327" s="8"/>
      <c r="E327" s="8"/>
      <c r="F327" s="8"/>
      <c r="G327" s="372"/>
      <c r="H327" s="373"/>
      <c r="I327" s="93"/>
      <c r="J327" s="402">
        <f>+J326-J325</f>
        <v>0</v>
      </c>
      <c r="K327" s="94"/>
      <c r="L327" s="94"/>
    </row>
    <row r="328" spans="1:15" s="119" customFormat="1" x14ac:dyDescent="0.25">
      <c r="A328" s="117"/>
      <c r="B328" s="117"/>
      <c r="C328" s="118"/>
      <c r="F328" s="119" t="s">
        <v>774</v>
      </c>
      <c r="G328" s="382">
        <f>+E313-G325</f>
        <v>0</v>
      </c>
      <c r="H328" s="382">
        <f t="shared" ref="H328:I328" si="16">+F313-H325</f>
        <v>0</v>
      </c>
      <c r="I328" s="121">
        <f t="shared" si="16"/>
        <v>0</v>
      </c>
      <c r="J328" s="121"/>
      <c r="K328" s="122">
        <f>+H313-J325</f>
        <v>0</v>
      </c>
      <c r="L328" s="122"/>
    </row>
    <row r="329" spans="1:15" x14ac:dyDescent="0.25">
      <c r="D329" s="8"/>
      <c r="E329" s="8"/>
      <c r="F329" s="8"/>
      <c r="G329" s="372"/>
      <c r="H329" s="373"/>
      <c r="I329" s="93"/>
      <c r="J329" s="93"/>
      <c r="K329" s="94"/>
      <c r="L329" s="94"/>
    </row>
    <row r="330" spans="1:15" x14ac:dyDescent="0.25">
      <c r="D330" s="8"/>
      <c r="E330" s="8"/>
      <c r="F330" s="8"/>
      <c r="G330" s="372"/>
      <c r="H330" s="373"/>
      <c r="I330" s="93"/>
      <c r="J330" s="93"/>
      <c r="K330" s="94"/>
      <c r="L330" s="94"/>
    </row>
    <row r="331" spans="1:15" x14ac:dyDescent="0.25">
      <c r="D331" s="8"/>
      <c r="E331" s="8"/>
      <c r="F331" s="8"/>
      <c r="G331" s="372"/>
      <c r="H331" s="373"/>
      <c r="I331" s="93"/>
      <c r="J331" s="93"/>
      <c r="K331" s="94"/>
      <c r="L331" s="94"/>
    </row>
    <row r="332" spans="1:15" x14ac:dyDescent="0.25">
      <c r="D332" s="8"/>
      <c r="E332" s="8"/>
      <c r="F332" s="8"/>
      <c r="G332" s="372"/>
      <c r="H332" s="373"/>
      <c r="I332" s="93"/>
      <c r="J332" s="93"/>
      <c r="K332" s="94"/>
      <c r="L332" s="94"/>
    </row>
    <row r="333" spans="1:15" x14ac:dyDescent="0.25">
      <c r="D333" s="8"/>
      <c r="E333" s="8"/>
      <c r="F333" s="8"/>
      <c r="G333" s="372"/>
      <c r="H333" s="373"/>
      <c r="I333" s="93"/>
      <c r="J333" s="93"/>
      <c r="K333" s="94"/>
      <c r="L333" s="94"/>
    </row>
    <row r="334" spans="1:15" x14ac:dyDescent="0.25">
      <c r="D334" s="8"/>
      <c r="E334" s="8"/>
      <c r="F334" s="8"/>
      <c r="G334" s="372"/>
      <c r="H334" s="373"/>
      <c r="I334" s="93"/>
      <c r="J334" s="93"/>
      <c r="K334" s="94"/>
      <c r="L334" s="94"/>
    </row>
    <row r="335" spans="1:15" x14ac:dyDescent="0.25">
      <c r="D335" s="8"/>
      <c r="E335" s="8"/>
      <c r="F335" s="8"/>
      <c r="G335" s="372"/>
      <c r="H335" s="373"/>
      <c r="I335" s="93"/>
      <c r="J335" s="93"/>
      <c r="K335" s="94"/>
      <c r="L335" s="94"/>
    </row>
    <row r="336" spans="1:15" x14ac:dyDescent="0.25">
      <c r="D336" s="8"/>
      <c r="E336" s="8"/>
      <c r="F336" s="8"/>
      <c r="G336" s="372"/>
      <c r="H336" s="373"/>
      <c r="I336" s="93"/>
      <c r="J336" s="93"/>
      <c r="K336" s="94"/>
      <c r="L336" s="94"/>
    </row>
    <row r="337" spans="4:12" x14ac:dyDescent="0.25">
      <c r="D337" s="8"/>
      <c r="E337" s="8"/>
      <c r="F337" s="8"/>
      <c r="G337" s="372"/>
      <c r="H337" s="373"/>
      <c r="I337" s="93"/>
      <c r="J337" s="93"/>
      <c r="K337" s="94"/>
      <c r="L337" s="94"/>
    </row>
    <row r="338" spans="4:12" x14ac:dyDescent="0.25">
      <c r="D338" s="8"/>
      <c r="E338" s="8"/>
      <c r="F338" s="8"/>
      <c r="G338" s="372"/>
      <c r="H338" s="373"/>
      <c r="I338" s="93"/>
      <c r="J338" s="93"/>
      <c r="K338" s="94"/>
      <c r="L338" s="94"/>
    </row>
    <row r="339" spans="4:12" x14ac:dyDescent="0.25">
      <c r="D339" s="8"/>
      <c r="E339" s="8"/>
      <c r="F339" s="8"/>
      <c r="G339" s="372"/>
      <c r="H339" s="373"/>
      <c r="I339" s="93"/>
      <c r="J339" s="93"/>
      <c r="K339" s="94"/>
      <c r="L339" s="94"/>
    </row>
    <row r="340" spans="4:12" x14ac:dyDescent="0.25">
      <c r="D340" s="8"/>
      <c r="E340" s="8"/>
      <c r="F340" s="8"/>
      <c r="G340" s="372"/>
      <c r="H340" s="373"/>
      <c r="I340" s="93"/>
      <c r="J340" s="93"/>
      <c r="K340" s="94"/>
      <c r="L340" s="94"/>
    </row>
    <row r="341" spans="4:12" x14ac:dyDescent="0.25">
      <c r="D341" s="8"/>
      <c r="E341" s="8"/>
      <c r="F341" s="8"/>
      <c r="G341" s="372"/>
      <c r="H341" s="373"/>
      <c r="I341" s="93"/>
      <c r="J341" s="93"/>
      <c r="K341" s="94"/>
      <c r="L341" s="94"/>
    </row>
    <row r="342" spans="4:12" x14ac:dyDescent="0.25">
      <c r="D342" s="8"/>
      <c r="E342" s="8"/>
      <c r="F342" s="8"/>
      <c r="G342" s="372"/>
      <c r="H342" s="373"/>
      <c r="I342" s="93"/>
      <c r="J342" s="93"/>
      <c r="K342" s="94"/>
      <c r="L342" s="94"/>
    </row>
    <row r="343" spans="4:12" x14ac:dyDescent="0.25">
      <c r="D343" s="8"/>
      <c r="E343" s="8"/>
      <c r="F343" s="8"/>
      <c r="G343" s="372"/>
      <c r="H343" s="373"/>
      <c r="I343" s="93"/>
      <c r="J343" s="93"/>
      <c r="K343" s="94"/>
      <c r="L343" s="94"/>
    </row>
    <row r="344" spans="4:12" x14ac:dyDescent="0.25">
      <c r="D344" s="8"/>
      <c r="E344" s="8"/>
      <c r="F344" s="8"/>
      <c r="G344" s="372"/>
      <c r="H344" s="373"/>
      <c r="I344" s="93"/>
      <c r="J344" s="93"/>
      <c r="K344" s="94"/>
      <c r="L344" s="94"/>
    </row>
    <row r="345" spans="4:12" x14ac:dyDescent="0.25">
      <c r="D345" s="8"/>
      <c r="E345" s="8"/>
      <c r="F345" s="8"/>
      <c r="G345" s="372"/>
      <c r="H345" s="373"/>
      <c r="I345" s="93"/>
      <c r="J345" s="93"/>
      <c r="K345" s="94"/>
      <c r="L345" s="94"/>
    </row>
    <row r="346" spans="4:12" x14ac:dyDescent="0.25">
      <c r="D346" s="8"/>
      <c r="E346" s="8"/>
      <c r="F346" s="8"/>
      <c r="G346" s="372"/>
      <c r="H346" s="373"/>
      <c r="I346" s="93"/>
      <c r="J346" s="93"/>
      <c r="K346" s="94"/>
      <c r="L346" s="94"/>
    </row>
    <row r="347" spans="4:12" x14ac:dyDescent="0.25">
      <c r="D347" s="8"/>
      <c r="E347" s="8"/>
      <c r="F347" s="8"/>
      <c r="G347" s="372"/>
      <c r="H347" s="373"/>
      <c r="I347" s="93"/>
      <c r="J347" s="93"/>
      <c r="K347" s="94"/>
      <c r="L347" s="94"/>
    </row>
    <row r="348" spans="4:12" x14ac:dyDescent="0.25">
      <c r="D348" s="8"/>
      <c r="E348" s="8"/>
      <c r="F348" s="8"/>
      <c r="G348" s="372"/>
      <c r="H348" s="373"/>
      <c r="I348" s="93"/>
      <c r="J348" s="93"/>
      <c r="K348" s="94"/>
      <c r="L348" s="94"/>
    </row>
    <row r="349" spans="4:12" x14ac:dyDescent="0.25">
      <c r="D349" s="8"/>
      <c r="E349" s="8"/>
      <c r="F349" s="8"/>
      <c r="G349" s="372"/>
      <c r="H349" s="373"/>
      <c r="I349" s="93"/>
      <c r="J349" s="93"/>
      <c r="K349" s="94"/>
      <c r="L349" s="94"/>
    </row>
    <row r="350" spans="4:12" x14ac:dyDescent="0.25">
      <c r="D350" s="8"/>
      <c r="E350" s="8"/>
      <c r="F350" s="8"/>
      <c r="G350" s="372"/>
      <c r="H350" s="373"/>
      <c r="I350" s="93"/>
      <c r="J350" s="93"/>
      <c r="K350" s="94"/>
      <c r="L350" s="94"/>
    </row>
    <row r="351" spans="4:12" x14ac:dyDescent="0.25">
      <c r="D351" s="8"/>
      <c r="E351" s="8"/>
      <c r="F351" s="8"/>
      <c r="G351" s="372"/>
      <c r="H351" s="373"/>
      <c r="I351" s="93"/>
      <c r="J351" s="93"/>
      <c r="K351" s="94"/>
      <c r="L351" s="94"/>
    </row>
    <row r="352" spans="4:12" x14ac:dyDescent="0.25">
      <c r="D352" s="8"/>
      <c r="E352" s="8"/>
      <c r="F352" s="8"/>
      <c r="G352" s="372"/>
      <c r="H352" s="373"/>
      <c r="I352" s="93"/>
      <c r="J352" s="93"/>
      <c r="K352" s="94"/>
      <c r="L352" s="94"/>
    </row>
    <row r="353" spans="4:12" x14ac:dyDescent="0.25">
      <c r="D353" s="8"/>
      <c r="E353" s="8"/>
      <c r="F353" s="8"/>
      <c r="G353" s="372"/>
      <c r="H353" s="373"/>
      <c r="I353" s="93"/>
      <c r="J353" s="93"/>
      <c r="K353" s="94"/>
      <c r="L353" s="94"/>
    </row>
    <row r="354" spans="4:12" x14ac:dyDescent="0.25">
      <c r="D354" s="8"/>
      <c r="E354" s="8"/>
      <c r="F354" s="8"/>
      <c r="G354" s="372"/>
      <c r="H354" s="373"/>
      <c r="I354" s="93"/>
      <c r="J354" s="93"/>
      <c r="K354" s="94"/>
      <c r="L354" s="94"/>
    </row>
    <row r="355" spans="4:12" x14ac:dyDescent="0.25">
      <c r="D355" s="8"/>
      <c r="E355" s="8"/>
      <c r="F355" s="8"/>
      <c r="G355" s="372"/>
      <c r="H355" s="373"/>
      <c r="I355" s="93"/>
      <c r="J355" s="93"/>
      <c r="K355" s="94"/>
      <c r="L355" s="94"/>
    </row>
    <row r="356" spans="4:12" x14ac:dyDescent="0.25">
      <c r="D356" s="8"/>
      <c r="E356" s="8"/>
      <c r="F356" s="8"/>
      <c r="G356" s="372"/>
      <c r="H356" s="373"/>
      <c r="I356" s="93"/>
      <c r="J356" s="93"/>
      <c r="K356" s="94"/>
      <c r="L356" s="94"/>
    </row>
    <row r="357" spans="4:12" x14ac:dyDescent="0.25">
      <c r="D357" s="8"/>
      <c r="E357" s="8"/>
      <c r="F357" s="8"/>
      <c r="G357" s="372"/>
      <c r="H357" s="373"/>
      <c r="I357" s="93"/>
      <c r="J357" s="93"/>
      <c r="K357" s="94"/>
      <c r="L357" s="94"/>
    </row>
    <row r="358" spans="4:12" x14ac:dyDescent="0.25">
      <c r="D358" s="8"/>
      <c r="E358" s="8"/>
      <c r="F358" s="8"/>
      <c r="G358" s="372"/>
      <c r="H358" s="373"/>
      <c r="I358" s="93"/>
      <c r="J358" s="93"/>
      <c r="K358" s="94"/>
      <c r="L358" s="94"/>
    </row>
    <row r="359" spans="4:12" x14ac:dyDescent="0.25">
      <c r="D359" s="8"/>
      <c r="E359" s="8"/>
      <c r="F359" s="8"/>
      <c r="G359" s="372"/>
      <c r="H359" s="373"/>
      <c r="I359" s="93"/>
      <c r="J359" s="93"/>
      <c r="K359" s="94"/>
      <c r="L359" s="94"/>
    </row>
    <row r="360" spans="4:12" x14ac:dyDescent="0.25">
      <c r="D360" s="8"/>
      <c r="E360" s="8"/>
      <c r="F360" s="8"/>
      <c r="G360" s="372"/>
      <c r="H360" s="373"/>
      <c r="I360" s="93"/>
      <c r="J360" s="93"/>
      <c r="K360" s="94"/>
      <c r="L360" s="94"/>
    </row>
    <row r="361" spans="4:12" x14ac:dyDescent="0.25">
      <c r="D361" s="8"/>
      <c r="E361" s="8"/>
      <c r="F361" s="8"/>
      <c r="G361" s="372"/>
      <c r="H361" s="373"/>
      <c r="I361" s="93"/>
      <c r="J361" s="93"/>
      <c r="K361" s="124"/>
      <c r="L361" s="124"/>
    </row>
    <row r="362" spans="4:12" x14ac:dyDescent="0.25">
      <c r="D362" s="8"/>
      <c r="E362" s="8"/>
      <c r="F362" s="8"/>
      <c r="G362" s="372"/>
      <c r="H362" s="373"/>
      <c r="I362" s="93"/>
      <c r="J362" s="93"/>
      <c r="K362" s="124"/>
      <c r="L362" s="124"/>
    </row>
    <row r="363" spans="4:12" x14ac:dyDescent="0.25">
      <c r="D363" s="8"/>
      <c r="E363" s="8"/>
      <c r="F363" s="8"/>
      <c r="G363" s="372"/>
      <c r="H363" s="373"/>
      <c r="I363" s="93"/>
      <c r="J363" s="93"/>
      <c r="K363" s="124"/>
      <c r="L363" s="124"/>
    </row>
    <row r="364" spans="4:12" x14ac:dyDescent="0.25">
      <c r="D364" s="8"/>
      <c r="E364" s="8"/>
      <c r="F364" s="8"/>
      <c r="G364" s="372"/>
      <c r="H364" s="373"/>
      <c r="I364" s="93"/>
      <c r="J364" s="93"/>
      <c r="K364" s="124"/>
      <c r="L364" s="124"/>
    </row>
    <row r="365" spans="4:12" x14ac:dyDescent="0.25">
      <c r="D365" s="8"/>
      <c r="E365" s="8"/>
      <c r="F365" s="8"/>
      <c r="G365" s="372"/>
      <c r="H365" s="373"/>
      <c r="I365" s="93"/>
      <c r="J365" s="93"/>
      <c r="K365" s="124"/>
      <c r="L365" s="124"/>
    </row>
    <row r="366" spans="4:12" x14ac:dyDescent="0.25">
      <c r="D366" s="8"/>
      <c r="E366" s="8"/>
      <c r="F366" s="8"/>
      <c r="G366" s="372"/>
      <c r="H366" s="373"/>
      <c r="I366" s="93"/>
      <c r="J366" s="93"/>
      <c r="K366" s="124"/>
      <c r="L366" s="124"/>
    </row>
    <row r="367" spans="4:12" x14ac:dyDescent="0.25">
      <c r="D367" s="8"/>
      <c r="E367" s="8"/>
      <c r="F367" s="8"/>
      <c r="G367" s="372"/>
      <c r="H367" s="373"/>
      <c r="I367" s="93"/>
      <c r="J367" s="93"/>
      <c r="K367" s="124"/>
      <c r="L367" s="124"/>
    </row>
    <row r="368" spans="4:12" x14ac:dyDescent="0.25">
      <c r="D368" s="8"/>
      <c r="E368" s="8"/>
      <c r="F368" s="8"/>
      <c r="G368" s="372"/>
      <c r="H368" s="373"/>
      <c r="I368" s="93"/>
      <c r="J368" s="93"/>
      <c r="K368" s="124"/>
      <c r="L368" s="124"/>
    </row>
    <row r="369" spans="4:12" x14ac:dyDescent="0.25">
      <c r="D369" s="8"/>
      <c r="E369" s="8"/>
      <c r="F369" s="8"/>
      <c r="G369" s="372"/>
      <c r="H369" s="373"/>
      <c r="I369" s="93"/>
      <c r="J369" s="93"/>
      <c r="K369" s="124"/>
      <c r="L369" s="124"/>
    </row>
    <row r="370" spans="4:12" x14ac:dyDescent="0.25">
      <c r="D370" s="8"/>
      <c r="E370" s="8"/>
      <c r="F370" s="8"/>
      <c r="G370" s="372"/>
      <c r="H370" s="373"/>
      <c r="I370" s="93"/>
      <c r="J370" s="93"/>
      <c r="K370" s="124"/>
      <c r="L370" s="124"/>
    </row>
  </sheetData>
  <protectedRanges>
    <protectedRange sqref="D2:E3" name="Rango1"/>
    <protectedRange sqref="E6:G166" name="Rango2"/>
    <protectedRange sqref="E168:G264" name="Rango3"/>
    <protectedRange sqref="E266:G268" name="Rango4"/>
    <protectedRange sqref="E270:G277" name="Rango5"/>
    <protectedRange sqref="E279:G312" name="Rango6"/>
    <protectedRange sqref="J6:N312 I6:I13 I19:I312" name="Rango7"/>
    <protectedRange sqref="I14:I18" name="Rango7_1"/>
  </protectedRanges>
  <autoFilter ref="C5:H313" xr:uid="{00000000-0001-0000-0100-000000000000}">
    <filterColumn colId="5">
      <filters>
        <filter val="100000,00"/>
        <filter val="1166446,00"/>
        <filter val="12239000,00"/>
        <filter val="12644274,00"/>
        <filter val="12848540,00"/>
        <filter val="130000,00"/>
        <filter val="1497500,00"/>
        <filter val="150000,00"/>
        <filter val="15543102,00"/>
        <filter val="1579000,00"/>
        <filter val="1600000,00"/>
        <filter val="16123936,00"/>
        <filter val="16670670,00"/>
        <filter val="168075416,00"/>
        <filter val="19172054,00"/>
        <filter val="19300000,00"/>
        <filter val="20000,00"/>
        <filter val="2000000,00"/>
        <filter val="21579250,00"/>
        <filter val="250000,00"/>
        <filter val="2500000,00"/>
        <filter val="30000,00"/>
        <filter val="300000,00"/>
        <filter val="3499338,00"/>
        <filter val="3500000,00"/>
        <filter val="3662641,00"/>
        <filter val="3700000,00"/>
        <filter val="3800000,00"/>
        <filter val="400000,00"/>
        <filter val="4000000,00"/>
        <filter val="401995066,00"/>
        <filter val="4500000,00"/>
        <filter val="457000,00"/>
        <filter val="480000,00"/>
        <filter val="500000,00"/>
        <filter val="5000000,00"/>
        <filter val="583223,00"/>
        <filter val="600000,00"/>
        <filter val="6200000,00"/>
        <filter val="6998676,00"/>
        <filter val="70000,00"/>
        <filter val="8200000,00"/>
        <filter val="8322000,00"/>
        <filter val="9000000,00"/>
        <filter val="953000,00"/>
      </filters>
    </filterColumn>
  </autoFilter>
  <mergeCells count="8">
    <mergeCell ref="C313:D313"/>
    <mergeCell ref="D325:F325"/>
    <mergeCell ref="D2:E2"/>
    <mergeCell ref="D3:E3"/>
    <mergeCell ref="K3:N3"/>
    <mergeCell ref="C4:I4"/>
    <mergeCell ref="K4:L4"/>
    <mergeCell ref="M4:N4"/>
  </mergeCells>
  <pageMargins left="0.31496062992125984" right="0.17" top="0.28999999999999998" bottom="0.19" header="0.31496062992125984" footer="0.17"/>
  <pageSetup scale="47" fitToHeight="0" orientation="portrait" r:id="rId1"/>
  <rowBreaks count="1" manualBreakCount="1">
    <brk id="95" min="2" max="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35429-4579-411C-A624-0A14CD3E507B}">
  <sheetPr filterMode="1">
    <tabColor theme="8" tint="-0.249977111117893"/>
    <pageSetUpPr fitToPage="1"/>
  </sheetPr>
  <dimension ref="A2:CG370"/>
  <sheetViews>
    <sheetView showGridLines="0" topLeftCell="C1" zoomScale="90" zoomScaleNormal="90" workbookViewId="0">
      <pane xSplit="2" ySplit="5" topLeftCell="H258" activePane="bottomRight" state="frozen"/>
      <selection pane="topRight" activeCell="E1" sqref="E1"/>
      <selection pane="bottomLeft" activeCell="C6" sqref="C6"/>
      <selection pane="bottomRight" activeCell="N316" sqref="N316:O325"/>
    </sheetView>
  </sheetViews>
  <sheetFormatPr baseColWidth="10" defaultColWidth="11.44140625" defaultRowHeight="13.2" outlineLevelRow="1" x14ac:dyDescent="0.25"/>
  <cols>
    <col min="1" max="1" width="10.88671875" style="1" hidden="1" customWidth="1"/>
    <col min="2" max="2" width="9.44140625" style="2" hidden="1" customWidth="1"/>
    <col min="3" max="3" width="17" style="90" customWidth="1"/>
    <col min="4" max="4" width="45" style="123" customWidth="1"/>
    <col min="5" max="6" width="24.88671875" style="123" customWidth="1"/>
    <col min="7" max="7" width="25" style="123" customWidth="1"/>
    <col min="8" max="8" width="25" style="1" customWidth="1"/>
    <col min="9" max="9" width="58.44140625" style="126" customWidth="1"/>
    <col min="10" max="10" width="30.33203125" style="7" customWidth="1"/>
    <col min="11" max="11" width="28.33203125" style="7" hidden="1" customWidth="1"/>
    <col min="12" max="12" width="35.33203125" style="123" hidden="1" customWidth="1"/>
    <col min="13" max="13" width="30.33203125" style="8" hidden="1" customWidth="1"/>
    <col min="14" max="14" width="19.5546875" style="8" customWidth="1"/>
    <col min="15" max="85" width="11.44140625" style="8"/>
    <col min="86" max="239" width="11.44140625" style="123"/>
    <col min="240" max="240" width="12.33203125" style="123" customWidth="1"/>
    <col min="241" max="241" width="43.5546875" style="123" customWidth="1"/>
    <col min="242" max="243" width="16.6640625" style="123" customWidth="1"/>
    <col min="244" max="244" width="17.5546875" style="123" customWidth="1"/>
    <col min="245" max="245" width="15.6640625" style="123" customWidth="1"/>
    <col min="246" max="246" width="17.5546875" style="123" customWidth="1"/>
    <col min="247" max="247" width="25.5546875" style="123" customWidth="1"/>
    <col min="248" max="248" width="16.88671875" style="123" customWidth="1"/>
    <col min="249" max="249" width="14.109375" style="123" customWidth="1"/>
    <col min="250" max="250" width="16.33203125" style="123" customWidth="1"/>
    <col min="251" max="251" width="15.5546875" style="123" customWidth="1"/>
    <col min="252" max="495" width="11.44140625" style="123"/>
    <col min="496" max="496" width="12.33203125" style="123" customWidth="1"/>
    <col min="497" max="497" width="43.5546875" style="123" customWidth="1"/>
    <col min="498" max="499" width="16.6640625" style="123" customWidth="1"/>
    <col min="500" max="500" width="17.5546875" style="123" customWidth="1"/>
    <col min="501" max="501" width="15.6640625" style="123" customWidth="1"/>
    <col min="502" max="502" width="17.5546875" style="123" customWidth="1"/>
    <col min="503" max="503" width="25.5546875" style="123" customWidth="1"/>
    <col min="504" max="504" width="16.88671875" style="123" customWidth="1"/>
    <col min="505" max="505" width="14.109375" style="123" customWidth="1"/>
    <col min="506" max="506" width="16.33203125" style="123" customWidth="1"/>
    <col min="507" max="507" width="15.5546875" style="123" customWidth="1"/>
    <col min="508" max="751" width="11.44140625" style="123"/>
    <col min="752" max="752" width="12.33203125" style="123" customWidth="1"/>
    <col min="753" max="753" width="43.5546875" style="123" customWidth="1"/>
    <col min="754" max="755" width="16.6640625" style="123" customWidth="1"/>
    <col min="756" max="756" width="17.5546875" style="123" customWidth="1"/>
    <col min="757" max="757" width="15.6640625" style="123" customWidth="1"/>
    <col min="758" max="758" width="17.5546875" style="123" customWidth="1"/>
    <col min="759" max="759" width="25.5546875" style="123" customWidth="1"/>
    <col min="760" max="760" width="16.88671875" style="123" customWidth="1"/>
    <col min="761" max="761" width="14.109375" style="123" customWidth="1"/>
    <col min="762" max="762" width="16.33203125" style="123" customWidth="1"/>
    <col min="763" max="763" width="15.5546875" style="123" customWidth="1"/>
    <col min="764" max="1007" width="11.44140625" style="123"/>
    <col min="1008" max="1008" width="12.33203125" style="123" customWidth="1"/>
    <col min="1009" max="1009" width="43.5546875" style="123" customWidth="1"/>
    <col min="1010" max="1011" width="16.6640625" style="123" customWidth="1"/>
    <col min="1012" max="1012" width="17.5546875" style="123" customWidth="1"/>
    <col min="1013" max="1013" width="15.6640625" style="123" customWidth="1"/>
    <col min="1014" max="1014" width="17.5546875" style="123" customWidth="1"/>
    <col min="1015" max="1015" width="25.5546875" style="123" customWidth="1"/>
    <col min="1016" max="1016" width="16.88671875" style="123" customWidth="1"/>
    <col min="1017" max="1017" width="14.109375" style="123" customWidth="1"/>
    <col min="1018" max="1018" width="16.33203125" style="123" customWidth="1"/>
    <col min="1019" max="1019" width="15.5546875" style="123" customWidth="1"/>
    <col min="1020" max="1263" width="11.44140625" style="123"/>
    <col min="1264" max="1264" width="12.33203125" style="123" customWidth="1"/>
    <col min="1265" max="1265" width="43.5546875" style="123" customWidth="1"/>
    <col min="1266" max="1267" width="16.6640625" style="123" customWidth="1"/>
    <col min="1268" max="1268" width="17.5546875" style="123" customWidth="1"/>
    <col min="1269" max="1269" width="15.6640625" style="123" customWidth="1"/>
    <col min="1270" max="1270" width="17.5546875" style="123" customWidth="1"/>
    <col min="1271" max="1271" width="25.5546875" style="123" customWidth="1"/>
    <col min="1272" max="1272" width="16.88671875" style="123" customWidth="1"/>
    <col min="1273" max="1273" width="14.109375" style="123" customWidth="1"/>
    <col min="1274" max="1274" width="16.33203125" style="123" customWidth="1"/>
    <col min="1275" max="1275" width="15.5546875" style="123" customWidth="1"/>
    <col min="1276" max="1519" width="11.44140625" style="123"/>
    <col min="1520" max="1520" width="12.33203125" style="123" customWidth="1"/>
    <col min="1521" max="1521" width="43.5546875" style="123" customWidth="1"/>
    <col min="1522" max="1523" width="16.6640625" style="123" customWidth="1"/>
    <col min="1524" max="1524" width="17.5546875" style="123" customWidth="1"/>
    <col min="1525" max="1525" width="15.6640625" style="123" customWidth="1"/>
    <col min="1526" max="1526" width="17.5546875" style="123" customWidth="1"/>
    <col min="1527" max="1527" width="25.5546875" style="123" customWidth="1"/>
    <col min="1528" max="1528" width="16.88671875" style="123" customWidth="1"/>
    <col min="1529" max="1529" width="14.109375" style="123" customWidth="1"/>
    <col min="1530" max="1530" width="16.33203125" style="123" customWidth="1"/>
    <col min="1531" max="1531" width="15.5546875" style="123" customWidth="1"/>
    <col min="1532" max="1775" width="11.44140625" style="123"/>
    <col min="1776" max="1776" width="12.33203125" style="123" customWidth="1"/>
    <col min="1777" max="1777" width="43.5546875" style="123" customWidth="1"/>
    <col min="1778" max="1779" width="16.6640625" style="123" customWidth="1"/>
    <col min="1780" max="1780" width="17.5546875" style="123" customWidth="1"/>
    <col min="1781" max="1781" width="15.6640625" style="123" customWidth="1"/>
    <col min="1782" max="1782" width="17.5546875" style="123" customWidth="1"/>
    <col min="1783" max="1783" width="25.5546875" style="123" customWidth="1"/>
    <col min="1784" max="1784" width="16.88671875" style="123" customWidth="1"/>
    <col min="1785" max="1785" width="14.109375" style="123" customWidth="1"/>
    <col min="1786" max="1786" width="16.33203125" style="123" customWidth="1"/>
    <col min="1787" max="1787" width="15.5546875" style="123" customWidth="1"/>
    <col min="1788" max="2031" width="11.44140625" style="123"/>
    <col min="2032" max="2032" width="12.33203125" style="123" customWidth="1"/>
    <col min="2033" max="2033" width="43.5546875" style="123" customWidth="1"/>
    <col min="2034" max="2035" width="16.6640625" style="123" customWidth="1"/>
    <col min="2036" max="2036" width="17.5546875" style="123" customWidth="1"/>
    <col min="2037" max="2037" width="15.6640625" style="123" customWidth="1"/>
    <col min="2038" max="2038" width="17.5546875" style="123" customWidth="1"/>
    <col min="2039" max="2039" width="25.5546875" style="123" customWidth="1"/>
    <col min="2040" max="2040" width="16.88671875" style="123" customWidth="1"/>
    <col min="2041" max="2041" width="14.109375" style="123" customWidth="1"/>
    <col min="2042" max="2042" width="16.33203125" style="123" customWidth="1"/>
    <col min="2043" max="2043" width="15.5546875" style="123" customWidth="1"/>
    <col min="2044" max="2287" width="11.44140625" style="123"/>
    <col min="2288" max="2288" width="12.33203125" style="123" customWidth="1"/>
    <col min="2289" max="2289" width="43.5546875" style="123" customWidth="1"/>
    <col min="2290" max="2291" width="16.6640625" style="123" customWidth="1"/>
    <col min="2292" max="2292" width="17.5546875" style="123" customWidth="1"/>
    <col min="2293" max="2293" width="15.6640625" style="123" customWidth="1"/>
    <col min="2294" max="2294" width="17.5546875" style="123" customWidth="1"/>
    <col min="2295" max="2295" width="25.5546875" style="123" customWidth="1"/>
    <col min="2296" max="2296" width="16.88671875" style="123" customWidth="1"/>
    <col min="2297" max="2297" width="14.109375" style="123" customWidth="1"/>
    <col min="2298" max="2298" width="16.33203125" style="123" customWidth="1"/>
    <col min="2299" max="2299" width="15.5546875" style="123" customWidth="1"/>
    <col min="2300" max="2543" width="11.44140625" style="123"/>
    <col min="2544" max="2544" width="12.33203125" style="123" customWidth="1"/>
    <col min="2545" max="2545" width="43.5546875" style="123" customWidth="1"/>
    <col min="2546" max="2547" width="16.6640625" style="123" customWidth="1"/>
    <col min="2548" max="2548" width="17.5546875" style="123" customWidth="1"/>
    <col min="2549" max="2549" width="15.6640625" style="123" customWidth="1"/>
    <col min="2550" max="2550" width="17.5546875" style="123" customWidth="1"/>
    <col min="2551" max="2551" width="25.5546875" style="123" customWidth="1"/>
    <col min="2552" max="2552" width="16.88671875" style="123" customWidth="1"/>
    <col min="2553" max="2553" width="14.109375" style="123" customWidth="1"/>
    <col min="2554" max="2554" width="16.33203125" style="123" customWidth="1"/>
    <col min="2555" max="2555" width="15.5546875" style="123" customWidth="1"/>
    <col min="2556" max="2799" width="11.44140625" style="123"/>
    <col min="2800" max="2800" width="12.33203125" style="123" customWidth="1"/>
    <col min="2801" max="2801" width="43.5546875" style="123" customWidth="1"/>
    <col min="2802" max="2803" width="16.6640625" style="123" customWidth="1"/>
    <col min="2804" max="2804" width="17.5546875" style="123" customWidth="1"/>
    <col min="2805" max="2805" width="15.6640625" style="123" customWidth="1"/>
    <col min="2806" max="2806" width="17.5546875" style="123" customWidth="1"/>
    <col min="2807" max="2807" width="25.5546875" style="123" customWidth="1"/>
    <col min="2808" max="2808" width="16.88671875" style="123" customWidth="1"/>
    <col min="2809" max="2809" width="14.109375" style="123" customWidth="1"/>
    <col min="2810" max="2810" width="16.33203125" style="123" customWidth="1"/>
    <col min="2811" max="2811" width="15.5546875" style="123" customWidth="1"/>
    <col min="2812" max="3055" width="11.44140625" style="123"/>
    <col min="3056" max="3056" width="12.33203125" style="123" customWidth="1"/>
    <col min="3057" max="3057" width="43.5546875" style="123" customWidth="1"/>
    <col min="3058" max="3059" width="16.6640625" style="123" customWidth="1"/>
    <col min="3060" max="3060" width="17.5546875" style="123" customWidth="1"/>
    <col min="3061" max="3061" width="15.6640625" style="123" customWidth="1"/>
    <col min="3062" max="3062" width="17.5546875" style="123" customWidth="1"/>
    <col min="3063" max="3063" width="25.5546875" style="123" customWidth="1"/>
    <col min="3064" max="3064" width="16.88671875" style="123" customWidth="1"/>
    <col min="3065" max="3065" width="14.109375" style="123" customWidth="1"/>
    <col min="3066" max="3066" width="16.33203125" style="123" customWidth="1"/>
    <col min="3067" max="3067" width="15.5546875" style="123" customWidth="1"/>
    <col min="3068" max="3311" width="11.44140625" style="123"/>
    <col min="3312" max="3312" width="12.33203125" style="123" customWidth="1"/>
    <col min="3313" max="3313" width="43.5546875" style="123" customWidth="1"/>
    <col min="3314" max="3315" width="16.6640625" style="123" customWidth="1"/>
    <col min="3316" max="3316" width="17.5546875" style="123" customWidth="1"/>
    <col min="3317" max="3317" width="15.6640625" style="123" customWidth="1"/>
    <col min="3318" max="3318" width="17.5546875" style="123" customWidth="1"/>
    <col min="3319" max="3319" width="25.5546875" style="123" customWidth="1"/>
    <col min="3320" max="3320" width="16.88671875" style="123" customWidth="1"/>
    <col min="3321" max="3321" width="14.109375" style="123" customWidth="1"/>
    <col min="3322" max="3322" width="16.33203125" style="123" customWidth="1"/>
    <col min="3323" max="3323" width="15.5546875" style="123" customWidth="1"/>
    <col min="3324" max="3567" width="11.44140625" style="123"/>
    <col min="3568" max="3568" width="12.33203125" style="123" customWidth="1"/>
    <col min="3569" max="3569" width="43.5546875" style="123" customWidth="1"/>
    <col min="3570" max="3571" width="16.6640625" style="123" customWidth="1"/>
    <col min="3572" max="3572" width="17.5546875" style="123" customWidth="1"/>
    <col min="3573" max="3573" width="15.6640625" style="123" customWidth="1"/>
    <col min="3574" max="3574" width="17.5546875" style="123" customWidth="1"/>
    <col min="3575" max="3575" width="25.5546875" style="123" customWidth="1"/>
    <col min="3576" max="3576" width="16.88671875" style="123" customWidth="1"/>
    <col min="3577" max="3577" width="14.109375" style="123" customWidth="1"/>
    <col min="3578" max="3578" width="16.33203125" style="123" customWidth="1"/>
    <col min="3579" max="3579" width="15.5546875" style="123" customWidth="1"/>
    <col min="3580" max="3823" width="11.44140625" style="123"/>
    <col min="3824" max="3824" width="12.33203125" style="123" customWidth="1"/>
    <col min="3825" max="3825" width="43.5546875" style="123" customWidth="1"/>
    <col min="3826" max="3827" width="16.6640625" style="123" customWidth="1"/>
    <col min="3828" max="3828" width="17.5546875" style="123" customWidth="1"/>
    <col min="3829" max="3829" width="15.6640625" style="123" customWidth="1"/>
    <col min="3830" max="3830" width="17.5546875" style="123" customWidth="1"/>
    <col min="3831" max="3831" width="25.5546875" style="123" customWidth="1"/>
    <col min="3832" max="3832" width="16.88671875" style="123" customWidth="1"/>
    <col min="3833" max="3833" width="14.109375" style="123" customWidth="1"/>
    <col min="3834" max="3834" width="16.33203125" style="123" customWidth="1"/>
    <col min="3835" max="3835" width="15.5546875" style="123" customWidth="1"/>
    <col min="3836" max="4079" width="11.44140625" style="123"/>
    <col min="4080" max="4080" width="12.33203125" style="123" customWidth="1"/>
    <col min="4081" max="4081" width="43.5546875" style="123" customWidth="1"/>
    <col min="4082" max="4083" width="16.6640625" style="123" customWidth="1"/>
    <col min="4084" max="4084" width="17.5546875" style="123" customWidth="1"/>
    <col min="4085" max="4085" width="15.6640625" style="123" customWidth="1"/>
    <col min="4086" max="4086" width="17.5546875" style="123" customWidth="1"/>
    <col min="4087" max="4087" width="25.5546875" style="123" customWidth="1"/>
    <col min="4088" max="4088" width="16.88671875" style="123" customWidth="1"/>
    <col min="4089" max="4089" width="14.109375" style="123" customWidth="1"/>
    <col min="4090" max="4090" width="16.33203125" style="123" customWidth="1"/>
    <col min="4091" max="4091" width="15.5546875" style="123" customWidth="1"/>
    <col min="4092" max="4335" width="11.44140625" style="123"/>
    <col min="4336" max="4336" width="12.33203125" style="123" customWidth="1"/>
    <col min="4337" max="4337" width="43.5546875" style="123" customWidth="1"/>
    <col min="4338" max="4339" width="16.6640625" style="123" customWidth="1"/>
    <col min="4340" max="4340" width="17.5546875" style="123" customWidth="1"/>
    <col min="4341" max="4341" width="15.6640625" style="123" customWidth="1"/>
    <col min="4342" max="4342" width="17.5546875" style="123" customWidth="1"/>
    <col min="4343" max="4343" width="25.5546875" style="123" customWidth="1"/>
    <col min="4344" max="4344" width="16.88671875" style="123" customWidth="1"/>
    <col min="4345" max="4345" width="14.109375" style="123" customWidth="1"/>
    <col min="4346" max="4346" width="16.33203125" style="123" customWidth="1"/>
    <col min="4347" max="4347" width="15.5546875" style="123" customWidth="1"/>
    <col min="4348" max="4591" width="11.44140625" style="123"/>
    <col min="4592" max="4592" width="12.33203125" style="123" customWidth="1"/>
    <col min="4593" max="4593" width="43.5546875" style="123" customWidth="1"/>
    <col min="4594" max="4595" width="16.6640625" style="123" customWidth="1"/>
    <col min="4596" max="4596" width="17.5546875" style="123" customWidth="1"/>
    <col min="4597" max="4597" width="15.6640625" style="123" customWidth="1"/>
    <col min="4598" max="4598" width="17.5546875" style="123" customWidth="1"/>
    <col min="4599" max="4599" width="25.5546875" style="123" customWidth="1"/>
    <col min="4600" max="4600" width="16.88671875" style="123" customWidth="1"/>
    <col min="4601" max="4601" width="14.109375" style="123" customWidth="1"/>
    <col min="4602" max="4602" width="16.33203125" style="123" customWidth="1"/>
    <col min="4603" max="4603" width="15.5546875" style="123" customWidth="1"/>
    <col min="4604" max="4847" width="11.44140625" style="123"/>
    <col min="4848" max="4848" width="12.33203125" style="123" customWidth="1"/>
    <col min="4849" max="4849" width="43.5546875" style="123" customWidth="1"/>
    <col min="4850" max="4851" width="16.6640625" style="123" customWidth="1"/>
    <col min="4852" max="4852" width="17.5546875" style="123" customWidth="1"/>
    <col min="4853" max="4853" width="15.6640625" style="123" customWidth="1"/>
    <col min="4854" max="4854" width="17.5546875" style="123" customWidth="1"/>
    <col min="4855" max="4855" width="25.5546875" style="123" customWidth="1"/>
    <col min="4856" max="4856" width="16.88671875" style="123" customWidth="1"/>
    <col min="4857" max="4857" width="14.109375" style="123" customWidth="1"/>
    <col min="4858" max="4858" width="16.33203125" style="123" customWidth="1"/>
    <col min="4859" max="4859" width="15.5546875" style="123" customWidth="1"/>
    <col min="4860" max="5103" width="11.44140625" style="123"/>
    <col min="5104" max="5104" width="12.33203125" style="123" customWidth="1"/>
    <col min="5105" max="5105" width="43.5546875" style="123" customWidth="1"/>
    <col min="5106" max="5107" width="16.6640625" style="123" customWidth="1"/>
    <col min="5108" max="5108" width="17.5546875" style="123" customWidth="1"/>
    <col min="5109" max="5109" width="15.6640625" style="123" customWidth="1"/>
    <col min="5110" max="5110" width="17.5546875" style="123" customWidth="1"/>
    <col min="5111" max="5111" width="25.5546875" style="123" customWidth="1"/>
    <col min="5112" max="5112" width="16.88671875" style="123" customWidth="1"/>
    <col min="5113" max="5113" width="14.109375" style="123" customWidth="1"/>
    <col min="5114" max="5114" width="16.33203125" style="123" customWidth="1"/>
    <col min="5115" max="5115" width="15.5546875" style="123" customWidth="1"/>
    <col min="5116" max="5359" width="11.44140625" style="123"/>
    <col min="5360" max="5360" width="12.33203125" style="123" customWidth="1"/>
    <col min="5361" max="5361" width="43.5546875" style="123" customWidth="1"/>
    <col min="5362" max="5363" width="16.6640625" style="123" customWidth="1"/>
    <col min="5364" max="5364" width="17.5546875" style="123" customWidth="1"/>
    <col min="5365" max="5365" width="15.6640625" style="123" customWidth="1"/>
    <col min="5366" max="5366" width="17.5546875" style="123" customWidth="1"/>
    <col min="5367" max="5367" width="25.5546875" style="123" customWidth="1"/>
    <col min="5368" max="5368" width="16.88671875" style="123" customWidth="1"/>
    <col min="5369" max="5369" width="14.109375" style="123" customWidth="1"/>
    <col min="5370" max="5370" width="16.33203125" style="123" customWidth="1"/>
    <col min="5371" max="5371" width="15.5546875" style="123" customWidth="1"/>
    <col min="5372" max="5615" width="11.44140625" style="123"/>
    <col min="5616" max="5616" width="12.33203125" style="123" customWidth="1"/>
    <col min="5617" max="5617" width="43.5546875" style="123" customWidth="1"/>
    <col min="5618" max="5619" width="16.6640625" style="123" customWidth="1"/>
    <col min="5620" max="5620" width="17.5546875" style="123" customWidth="1"/>
    <col min="5621" max="5621" width="15.6640625" style="123" customWidth="1"/>
    <col min="5622" max="5622" width="17.5546875" style="123" customWidth="1"/>
    <col min="5623" max="5623" width="25.5546875" style="123" customWidth="1"/>
    <col min="5624" max="5624" width="16.88671875" style="123" customWidth="1"/>
    <col min="5625" max="5625" width="14.109375" style="123" customWidth="1"/>
    <col min="5626" max="5626" width="16.33203125" style="123" customWidth="1"/>
    <col min="5627" max="5627" width="15.5546875" style="123" customWidth="1"/>
    <col min="5628" max="5871" width="11.44140625" style="123"/>
    <col min="5872" max="5872" width="12.33203125" style="123" customWidth="1"/>
    <col min="5873" max="5873" width="43.5546875" style="123" customWidth="1"/>
    <col min="5874" max="5875" width="16.6640625" style="123" customWidth="1"/>
    <col min="5876" max="5876" width="17.5546875" style="123" customWidth="1"/>
    <col min="5877" max="5877" width="15.6640625" style="123" customWidth="1"/>
    <col min="5878" max="5878" width="17.5546875" style="123" customWidth="1"/>
    <col min="5879" max="5879" width="25.5546875" style="123" customWidth="1"/>
    <col min="5880" max="5880" width="16.88671875" style="123" customWidth="1"/>
    <col min="5881" max="5881" width="14.109375" style="123" customWidth="1"/>
    <col min="5882" max="5882" width="16.33203125" style="123" customWidth="1"/>
    <col min="5883" max="5883" width="15.5546875" style="123" customWidth="1"/>
    <col min="5884" max="6127" width="11.44140625" style="123"/>
    <col min="6128" max="6128" width="12.33203125" style="123" customWidth="1"/>
    <col min="6129" max="6129" width="43.5546875" style="123" customWidth="1"/>
    <col min="6130" max="6131" width="16.6640625" style="123" customWidth="1"/>
    <col min="6132" max="6132" width="17.5546875" style="123" customWidth="1"/>
    <col min="6133" max="6133" width="15.6640625" style="123" customWidth="1"/>
    <col min="6134" max="6134" width="17.5546875" style="123" customWidth="1"/>
    <col min="6135" max="6135" width="25.5546875" style="123" customWidth="1"/>
    <col min="6136" max="6136" width="16.88671875" style="123" customWidth="1"/>
    <col min="6137" max="6137" width="14.109375" style="123" customWidth="1"/>
    <col min="6138" max="6138" width="16.33203125" style="123" customWidth="1"/>
    <col min="6139" max="6139" width="15.5546875" style="123" customWidth="1"/>
    <col min="6140" max="6383" width="11.44140625" style="123"/>
    <col min="6384" max="6384" width="12.33203125" style="123" customWidth="1"/>
    <col min="6385" max="6385" width="43.5546875" style="123" customWidth="1"/>
    <col min="6386" max="6387" width="16.6640625" style="123" customWidth="1"/>
    <col min="6388" max="6388" width="17.5546875" style="123" customWidth="1"/>
    <col min="6389" max="6389" width="15.6640625" style="123" customWidth="1"/>
    <col min="6390" max="6390" width="17.5546875" style="123" customWidth="1"/>
    <col min="6391" max="6391" width="25.5546875" style="123" customWidth="1"/>
    <col min="6392" max="6392" width="16.88671875" style="123" customWidth="1"/>
    <col min="6393" max="6393" width="14.109375" style="123" customWidth="1"/>
    <col min="6394" max="6394" width="16.33203125" style="123" customWidth="1"/>
    <col min="6395" max="6395" width="15.5546875" style="123" customWidth="1"/>
    <col min="6396" max="6639" width="11.44140625" style="123"/>
    <col min="6640" max="6640" width="12.33203125" style="123" customWidth="1"/>
    <col min="6641" max="6641" width="43.5546875" style="123" customWidth="1"/>
    <col min="6642" max="6643" width="16.6640625" style="123" customWidth="1"/>
    <col min="6644" max="6644" width="17.5546875" style="123" customWidth="1"/>
    <col min="6645" max="6645" width="15.6640625" style="123" customWidth="1"/>
    <col min="6646" max="6646" width="17.5546875" style="123" customWidth="1"/>
    <col min="6647" max="6647" width="25.5546875" style="123" customWidth="1"/>
    <col min="6648" max="6648" width="16.88671875" style="123" customWidth="1"/>
    <col min="6649" max="6649" width="14.109375" style="123" customWidth="1"/>
    <col min="6650" max="6650" width="16.33203125" style="123" customWidth="1"/>
    <col min="6651" max="6651" width="15.5546875" style="123" customWidth="1"/>
    <col min="6652" max="6895" width="11.44140625" style="123"/>
    <col min="6896" max="6896" width="12.33203125" style="123" customWidth="1"/>
    <col min="6897" max="6897" width="43.5546875" style="123" customWidth="1"/>
    <col min="6898" max="6899" width="16.6640625" style="123" customWidth="1"/>
    <col min="6900" max="6900" width="17.5546875" style="123" customWidth="1"/>
    <col min="6901" max="6901" width="15.6640625" style="123" customWidth="1"/>
    <col min="6902" max="6902" width="17.5546875" style="123" customWidth="1"/>
    <col min="6903" max="6903" width="25.5546875" style="123" customWidth="1"/>
    <col min="6904" max="6904" width="16.88671875" style="123" customWidth="1"/>
    <col min="6905" max="6905" width="14.109375" style="123" customWidth="1"/>
    <col min="6906" max="6906" width="16.33203125" style="123" customWidth="1"/>
    <col min="6907" max="6907" width="15.5546875" style="123" customWidth="1"/>
    <col min="6908" max="7151" width="11.44140625" style="123"/>
    <col min="7152" max="7152" width="12.33203125" style="123" customWidth="1"/>
    <col min="7153" max="7153" width="43.5546875" style="123" customWidth="1"/>
    <col min="7154" max="7155" width="16.6640625" style="123" customWidth="1"/>
    <col min="7156" max="7156" width="17.5546875" style="123" customWidth="1"/>
    <col min="7157" max="7157" width="15.6640625" style="123" customWidth="1"/>
    <col min="7158" max="7158" width="17.5546875" style="123" customWidth="1"/>
    <col min="7159" max="7159" width="25.5546875" style="123" customWidth="1"/>
    <col min="7160" max="7160" width="16.88671875" style="123" customWidth="1"/>
    <col min="7161" max="7161" width="14.109375" style="123" customWidth="1"/>
    <col min="7162" max="7162" width="16.33203125" style="123" customWidth="1"/>
    <col min="7163" max="7163" width="15.5546875" style="123" customWidth="1"/>
    <col min="7164" max="7407" width="11.44140625" style="123"/>
    <col min="7408" max="7408" width="12.33203125" style="123" customWidth="1"/>
    <col min="7409" max="7409" width="43.5546875" style="123" customWidth="1"/>
    <col min="7410" max="7411" width="16.6640625" style="123" customWidth="1"/>
    <col min="7412" max="7412" width="17.5546875" style="123" customWidth="1"/>
    <col min="7413" max="7413" width="15.6640625" style="123" customWidth="1"/>
    <col min="7414" max="7414" width="17.5546875" style="123" customWidth="1"/>
    <col min="7415" max="7415" width="25.5546875" style="123" customWidth="1"/>
    <col min="7416" max="7416" width="16.88671875" style="123" customWidth="1"/>
    <col min="7417" max="7417" width="14.109375" style="123" customWidth="1"/>
    <col min="7418" max="7418" width="16.33203125" style="123" customWidth="1"/>
    <col min="7419" max="7419" width="15.5546875" style="123" customWidth="1"/>
    <col min="7420" max="7663" width="11.44140625" style="123"/>
    <col min="7664" max="7664" width="12.33203125" style="123" customWidth="1"/>
    <col min="7665" max="7665" width="43.5546875" style="123" customWidth="1"/>
    <col min="7666" max="7667" width="16.6640625" style="123" customWidth="1"/>
    <col min="7668" max="7668" width="17.5546875" style="123" customWidth="1"/>
    <col min="7669" max="7669" width="15.6640625" style="123" customWidth="1"/>
    <col min="7670" max="7670" width="17.5546875" style="123" customWidth="1"/>
    <col min="7671" max="7671" width="25.5546875" style="123" customWidth="1"/>
    <col min="7672" max="7672" width="16.88671875" style="123" customWidth="1"/>
    <col min="7673" max="7673" width="14.109375" style="123" customWidth="1"/>
    <col min="7674" max="7674" width="16.33203125" style="123" customWidth="1"/>
    <col min="7675" max="7675" width="15.5546875" style="123" customWidth="1"/>
    <col min="7676" max="7919" width="11.44140625" style="123"/>
    <col min="7920" max="7920" width="12.33203125" style="123" customWidth="1"/>
    <col min="7921" max="7921" width="43.5546875" style="123" customWidth="1"/>
    <col min="7922" max="7923" width="16.6640625" style="123" customWidth="1"/>
    <col min="7924" max="7924" width="17.5546875" style="123" customWidth="1"/>
    <col min="7925" max="7925" width="15.6640625" style="123" customWidth="1"/>
    <col min="7926" max="7926" width="17.5546875" style="123" customWidth="1"/>
    <col min="7927" max="7927" width="25.5546875" style="123" customWidth="1"/>
    <col min="7928" max="7928" width="16.88671875" style="123" customWidth="1"/>
    <col min="7929" max="7929" width="14.109375" style="123" customWidth="1"/>
    <col min="7930" max="7930" width="16.33203125" style="123" customWidth="1"/>
    <col min="7931" max="7931" width="15.5546875" style="123" customWidth="1"/>
    <col min="7932" max="8175" width="11.44140625" style="123"/>
    <col min="8176" max="8176" width="12.33203125" style="123" customWidth="1"/>
    <col min="8177" max="8177" width="43.5546875" style="123" customWidth="1"/>
    <col min="8178" max="8179" width="16.6640625" style="123" customWidth="1"/>
    <col min="8180" max="8180" width="17.5546875" style="123" customWidth="1"/>
    <col min="8181" max="8181" width="15.6640625" style="123" customWidth="1"/>
    <col min="8182" max="8182" width="17.5546875" style="123" customWidth="1"/>
    <col min="8183" max="8183" width="25.5546875" style="123" customWidth="1"/>
    <col min="8184" max="8184" width="16.88671875" style="123" customWidth="1"/>
    <col min="8185" max="8185" width="14.109375" style="123" customWidth="1"/>
    <col min="8186" max="8186" width="16.33203125" style="123" customWidth="1"/>
    <col min="8187" max="8187" width="15.5546875" style="123" customWidth="1"/>
    <col min="8188" max="8431" width="11.44140625" style="123"/>
    <col min="8432" max="8432" width="12.33203125" style="123" customWidth="1"/>
    <col min="8433" max="8433" width="43.5546875" style="123" customWidth="1"/>
    <col min="8434" max="8435" width="16.6640625" style="123" customWidth="1"/>
    <col min="8436" max="8436" width="17.5546875" style="123" customWidth="1"/>
    <col min="8437" max="8437" width="15.6640625" style="123" customWidth="1"/>
    <col min="8438" max="8438" width="17.5546875" style="123" customWidth="1"/>
    <col min="8439" max="8439" width="25.5546875" style="123" customWidth="1"/>
    <col min="8440" max="8440" width="16.88671875" style="123" customWidth="1"/>
    <col min="8441" max="8441" width="14.109375" style="123" customWidth="1"/>
    <col min="8442" max="8442" width="16.33203125" style="123" customWidth="1"/>
    <col min="8443" max="8443" width="15.5546875" style="123" customWidth="1"/>
    <col min="8444" max="8687" width="11.44140625" style="123"/>
    <col min="8688" max="8688" width="12.33203125" style="123" customWidth="1"/>
    <col min="8689" max="8689" width="43.5546875" style="123" customWidth="1"/>
    <col min="8690" max="8691" width="16.6640625" style="123" customWidth="1"/>
    <col min="8692" max="8692" width="17.5546875" style="123" customWidth="1"/>
    <col min="8693" max="8693" width="15.6640625" style="123" customWidth="1"/>
    <col min="8694" max="8694" width="17.5546875" style="123" customWidth="1"/>
    <col min="8695" max="8695" width="25.5546875" style="123" customWidth="1"/>
    <col min="8696" max="8696" width="16.88671875" style="123" customWidth="1"/>
    <col min="8697" max="8697" width="14.109375" style="123" customWidth="1"/>
    <col min="8698" max="8698" width="16.33203125" style="123" customWidth="1"/>
    <col min="8699" max="8699" width="15.5546875" style="123" customWidth="1"/>
    <col min="8700" max="8943" width="11.44140625" style="123"/>
    <col min="8944" max="8944" width="12.33203125" style="123" customWidth="1"/>
    <col min="8945" max="8945" width="43.5546875" style="123" customWidth="1"/>
    <col min="8946" max="8947" width="16.6640625" style="123" customWidth="1"/>
    <col min="8948" max="8948" width="17.5546875" style="123" customWidth="1"/>
    <col min="8949" max="8949" width="15.6640625" style="123" customWidth="1"/>
    <col min="8950" max="8950" width="17.5546875" style="123" customWidth="1"/>
    <col min="8951" max="8951" width="25.5546875" style="123" customWidth="1"/>
    <col min="8952" max="8952" width="16.88671875" style="123" customWidth="1"/>
    <col min="8953" max="8953" width="14.109375" style="123" customWidth="1"/>
    <col min="8954" max="8954" width="16.33203125" style="123" customWidth="1"/>
    <col min="8955" max="8955" width="15.5546875" style="123" customWidth="1"/>
    <col min="8956" max="9199" width="11.44140625" style="123"/>
    <col min="9200" max="9200" width="12.33203125" style="123" customWidth="1"/>
    <col min="9201" max="9201" width="43.5546875" style="123" customWidth="1"/>
    <col min="9202" max="9203" width="16.6640625" style="123" customWidth="1"/>
    <col min="9204" max="9204" width="17.5546875" style="123" customWidth="1"/>
    <col min="9205" max="9205" width="15.6640625" style="123" customWidth="1"/>
    <col min="9206" max="9206" width="17.5546875" style="123" customWidth="1"/>
    <col min="9207" max="9207" width="25.5546875" style="123" customWidth="1"/>
    <col min="9208" max="9208" width="16.88671875" style="123" customWidth="1"/>
    <col min="9209" max="9209" width="14.109375" style="123" customWidth="1"/>
    <col min="9210" max="9210" width="16.33203125" style="123" customWidth="1"/>
    <col min="9211" max="9211" width="15.5546875" style="123" customWidth="1"/>
    <col min="9212" max="9455" width="11.44140625" style="123"/>
    <col min="9456" max="9456" width="12.33203125" style="123" customWidth="1"/>
    <col min="9457" max="9457" width="43.5546875" style="123" customWidth="1"/>
    <col min="9458" max="9459" width="16.6640625" style="123" customWidth="1"/>
    <col min="9460" max="9460" width="17.5546875" style="123" customWidth="1"/>
    <col min="9461" max="9461" width="15.6640625" style="123" customWidth="1"/>
    <col min="9462" max="9462" width="17.5546875" style="123" customWidth="1"/>
    <col min="9463" max="9463" width="25.5546875" style="123" customWidth="1"/>
    <col min="9464" max="9464" width="16.88671875" style="123" customWidth="1"/>
    <col min="9465" max="9465" width="14.109375" style="123" customWidth="1"/>
    <col min="9466" max="9466" width="16.33203125" style="123" customWidth="1"/>
    <col min="9467" max="9467" width="15.5546875" style="123" customWidth="1"/>
    <col min="9468" max="9711" width="11.44140625" style="123"/>
    <col min="9712" max="9712" width="12.33203125" style="123" customWidth="1"/>
    <col min="9713" max="9713" width="43.5546875" style="123" customWidth="1"/>
    <col min="9714" max="9715" width="16.6640625" style="123" customWidth="1"/>
    <col min="9716" max="9716" width="17.5546875" style="123" customWidth="1"/>
    <col min="9717" max="9717" width="15.6640625" style="123" customWidth="1"/>
    <col min="9718" max="9718" width="17.5546875" style="123" customWidth="1"/>
    <col min="9719" max="9719" width="25.5546875" style="123" customWidth="1"/>
    <col min="9720" max="9720" width="16.88671875" style="123" customWidth="1"/>
    <col min="9721" max="9721" width="14.109375" style="123" customWidth="1"/>
    <col min="9722" max="9722" width="16.33203125" style="123" customWidth="1"/>
    <col min="9723" max="9723" width="15.5546875" style="123" customWidth="1"/>
    <col min="9724" max="9967" width="11.44140625" style="123"/>
    <col min="9968" max="9968" width="12.33203125" style="123" customWidth="1"/>
    <col min="9969" max="9969" width="43.5546875" style="123" customWidth="1"/>
    <col min="9970" max="9971" width="16.6640625" style="123" customWidth="1"/>
    <col min="9972" max="9972" width="17.5546875" style="123" customWidth="1"/>
    <col min="9973" max="9973" width="15.6640625" style="123" customWidth="1"/>
    <col min="9974" max="9974" width="17.5546875" style="123" customWidth="1"/>
    <col min="9975" max="9975" width="25.5546875" style="123" customWidth="1"/>
    <col min="9976" max="9976" width="16.88671875" style="123" customWidth="1"/>
    <col min="9977" max="9977" width="14.109375" style="123" customWidth="1"/>
    <col min="9978" max="9978" width="16.33203125" style="123" customWidth="1"/>
    <col min="9979" max="9979" width="15.5546875" style="123" customWidth="1"/>
    <col min="9980" max="10223" width="11.44140625" style="123"/>
    <col min="10224" max="10224" width="12.33203125" style="123" customWidth="1"/>
    <col min="10225" max="10225" width="43.5546875" style="123" customWidth="1"/>
    <col min="10226" max="10227" width="16.6640625" style="123" customWidth="1"/>
    <col min="10228" max="10228" width="17.5546875" style="123" customWidth="1"/>
    <col min="10229" max="10229" width="15.6640625" style="123" customWidth="1"/>
    <col min="10230" max="10230" width="17.5546875" style="123" customWidth="1"/>
    <col min="10231" max="10231" width="25.5546875" style="123" customWidth="1"/>
    <col min="10232" max="10232" width="16.88671875" style="123" customWidth="1"/>
    <col min="10233" max="10233" width="14.109375" style="123" customWidth="1"/>
    <col min="10234" max="10234" width="16.33203125" style="123" customWidth="1"/>
    <col min="10235" max="10235" width="15.5546875" style="123" customWidth="1"/>
    <col min="10236" max="10479" width="11.44140625" style="123"/>
    <col min="10480" max="10480" width="12.33203125" style="123" customWidth="1"/>
    <col min="10481" max="10481" width="43.5546875" style="123" customWidth="1"/>
    <col min="10482" max="10483" width="16.6640625" style="123" customWidth="1"/>
    <col min="10484" max="10484" width="17.5546875" style="123" customWidth="1"/>
    <col min="10485" max="10485" width="15.6640625" style="123" customWidth="1"/>
    <col min="10486" max="10486" width="17.5546875" style="123" customWidth="1"/>
    <col min="10487" max="10487" width="25.5546875" style="123" customWidth="1"/>
    <col min="10488" max="10488" width="16.88671875" style="123" customWidth="1"/>
    <col min="10489" max="10489" width="14.109375" style="123" customWidth="1"/>
    <col min="10490" max="10490" width="16.33203125" style="123" customWidth="1"/>
    <col min="10491" max="10491" width="15.5546875" style="123" customWidth="1"/>
    <col min="10492" max="10735" width="11.44140625" style="123"/>
    <col min="10736" max="10736" width="12.33203125" style="123" customWidth="1"/>
    <col min="10737" max="10737" width="43.5546875" style="123" customWidth="1"/>
    <col min="10738" max="10739" width="16.6640625" style="123" customWidth="1"/>
    <col min="10740" max="10740" width="17.5546875" style="123" customWidth="1"/>
    <col min="10741" max="10741" width="15.6640625" style="123" customWidth="1"/>
    <col min="10742" max="10742" width="17.5546875" style="123" customWidth="1"/>
    <col min="10743" max="10743" width="25.5546875" style="123" customWidth="1"/>
    <col min="10744" max="10744" width="16.88671875" style="123" customWidth="1"/>
    <col min="10745" max="10745" width="14.109375" style="123" customWidth="1"/>
    <col min="10746" max="10746" width="16.33203125" style="123" customWidth="1"/>
    <col min="10747" max="10747" width="15.5546875" style="123" customWidth="1"/>
    <col min="10748" max="10991" width="11.44140625" style="123"/>
    <col min="10992" max="10992" width="12.33203125" style="123" customWidth="1"/>
    <col min="10993" max="10993" width="43.5546875" style="123" customWidth="1"/>
    <col min="10994" max="10995" width="16.6640625" style="123" customWidth="1"/>
    <col min="10996" max="10996" width="17.5546875" style="123" customWidth="1"/>
    <col min="10997" max="10997" width="15.6640625" style="123" customWidth="1"/>
    <col min="10998" max="10998" width="17.5546875" style="123" customWidth="1"/>
    <col min="10999" max="10999" width="25.5546875" style="123" customWidth="1"/>
    <col min="11000" max="11000" width="16.88671875" style="123" customWidth="1"/>
    <col min="11001" max="11001" width="14.109375" style="123" customWidth="1"/>
    <col min="11002" max="11002" width="16.33203125" style="123" customWidth="1"/>
    <col min="11003" max="11003" width="15.5546875" style="123" customWidth="1"/>
    <col min="11004" max="11247" width="11.44140625" style="123"/>
    <col min="11248" max="11248" width="12.33203125" style="123" customWidth="1"/>
    <col min="11249" max="11249" width="43.5546875" style="123" customWidth="1"/>
    <col min="11250" max="11251" width="16.6640625" style="123" customWidth="1"/>
    <col min="11252" max="11252" width="17.5546875" style="123" customWidth="1"/>
    <col min="11253" max="11253" width="15.6640625" style="123" customWidth="1"/>
    <col min="11254" max="11254" width="17.5546875" style="123" customWidth="1"/>
    <col min="11255" max="11255" width="25.5546875" style="123" customWidth="1"/>
    <col min="11256" max="11256" width="16.88671875" style="123" customWidth="1"/>
    <col min="11257" max="11257" width="14.109375" style="123" customWidth="1"/>
    <col min="11258" max="11258" width="16.33203125" style="123" customWidth="1"/>
    <col min="11259" max="11259" width="15.5546875" style="123" customWidth="1"/>
    <col min="11260" max="11503" width="11.44140625" style="123"/>
    <col min="11504" max="11504" width="12.33203125" style="123" customWidth="1"/>
    <col min="11505" max="11505" width="43.5546875" style="123" customWidth="1"/>
    <col min="11506" max="11507" width="16.6640625" style="123" customWidth="1"/>
    <col min="11508" max="11508" width="17.5546875" style="123" customWidth="1"/>
    <col min="11509" max="11509" width="15.6640625" style="123" customWidth="1"/>
    <col min="11510" max="11510" width="17.5546875" style="123" customWidth="1"/>
    <col min="11511" max="11511" width="25.5546875" style="123" customWidth="1"/>
    <col min="11512" max="11512" width="16.88671875" style="123" customWidth="1"/>
    <col min="11513" max="11513" width="14.109375" style="123" customWidth="1"/>
    <col min="11514" max="11514" width="16.33203125" style="123" customWidth="1"/>
    <col min="11515" max="11515" width="15.5546875" style="123" customWidth="1"/>
    <col min="11516" max="11759" width="11.44140625" style="123"/>
    <col min="11760" max="11760" width="12.33203125" style="123" customWidth="1"/>
    <col min="11761" max="11761" width="43.5546875" style="123" customWidth="1"/>
    <col min="11762" max="11763" width="16.6640625" style="123" customWidth="1"/>
    <col min="11764" max="11764" width="17.5546875" style="123" customWidth="1"/>
    <col min="11765" max="11765" width="15.6640625" style="123" customWidth="1"/>
    <col min="11766" max="11766" width="17.5546875" style="123" customWidth="1"/>
    <col min="11767" max="11767" width="25.5546875" style="123" customWidth="1"/>
    <col min="11768" max="11768" width="16.88671875" style="123" customWidth="1"/>
    <col min="11769" max="11769" width="14.109375" style="123" customWidth="1"/>
    <col min="11770" max="11770" width="16.33203125" style="123" customWidth="1"/>
    <col min="11771" max="11771" width="15.5546875" style="123" customWidth="1"/>
    <col min="11772" max="12015" width="11.44140625" style="123"/>
    <col min="12016" max="12016" width="12.33203125" style="123" customWidth="1"/>
    <col min="12017" max="12017" width="43.5546875" style="123" customWidth="1"/>
    <col min="12018" max="12019" width="16.6640625" style="123" customWidth="1"/>
    <col min="12020" max="12020" width="17.5546875" style="123" customWidth="1"/>
    <col min="12021" max="12021" width="15.6640625" style="123" customWidth="1"/>
    <col min="12022" max="12022" width="17.5546875" style="123" customWidth="1"/>
    <col min="12023" max="12023" width="25.5546875" style="123" customWidth="1"/>
    <col min="12024" max="12024" width="16.88671875" style="123" customWidth="1"/>
    <col min="12025" max="12025" width="14.109375" style="123" customWidth="1"/>
    <col min="12026" max="12026" width="16.33203125" style="123" customWidth="1"/>
    <col min="12027" max="12027" width="15.5546875" style="123" customWidth="1"/>
    <col min="12028" max="12271" width="11.44140625" style="123"/>
    <col min="12272" max="12272" width="12.33203125" style="123" customWidth="1"/>
    <col min="12273" max="12273" width="43.5546875" style="123" customWidth="1"/>
    <col min="12274" max="12275" width="16.6640625" style="123" customWidth="1"/>
    <col min="12276" max="12276" width="17.5546875" style="123" customWidth="1"/>
    <col min="12277" max="12277" width="15.6640625" style="123" customWidth="1"/>
    <col min="12278" max="12278" width="17.5546875" style="123" customWidth="1"/>
    <col min="12279" max="12279" width="25.5546875" style="123" customWidth="1"/>
    <col min="12280" max="12280" width="16.88671875" style="123" customWidth="1"/>
    <col min="12281" max="12281" width="14.109375" style="123" customWidth="1"/>
    <col min="12282" max="12282" width="16.33203125" style="123" customWidth="1"/>
    <col min="12283" max="12283" width="15.5546875" style="123" customWidth="1"/>
    <col min="12284" max="12527" width="11.44140625" style="123"/>
    <col min="12528" max="12528" width="12.33203125" style="123" customWidth="1"/>
    <col min="12529" max="12529" width="43.5546875" style="123" customWidth="1"/>
    <col min="12530" max="12531" width="16.6640625" style="123" customWidth="1"/>
    <col min="12532" max="12532" width="17.5546875" style="123" customWidth="1"/>
    <col min="12533" max="12533" width="15.6640625" style="123" customWidth="1"/>
    <col min="12534" max="12534" width="17.5546875" style="123" customWidth="1"/>
    <col min="12535" max="12535" width="25.5546875" style="123" customWidth="1"/>
    <col min="12536" max="12536" width="16.88671875" style="123" customWidth="1"/>
    <col min="12537" max="12537" width="14.109375" style="123" customWidth="1"/>
    <col min="12538" max="12538" width="16.33203125" style="123" customWidth="1"/>
    <col min="12539" max="12539" width="15.5546875" style="123" customWidth="1"/>
    <col min="12540" max="12783" width="11.44140625" style="123"/>
    <col min="12784" max="12784" width="12.33203125" style="123" customWidth="1"/>
    <col min="12785" max="12785" width="43.5546875" style="123" customWidth="1"/>
    <col min="12786" max="12787" width="16.6640625" style="123" customWidth="1"/>
    <col min="12788" max="12788" width="17.5546875" style="123" customWidth="1"/>
    <col min="12789" max="12789" width="15.6640625" style="123" customWidth="1"/>
    <col min="12790" max="12790" width="17.5546875" style="123" customWidth="1"/>
    <col min="12791" max="12791" width="25.5546875" style="123" customWidth="1"/>
    <col min="12792" max="12792" width="16.88671875" style="123" customWidth="1"/>
    <col min="12793" max="12793" width="14.109375" style="123" customWidth="1"/>
    <col min="12794" max="12794" width="16.33203125" style="123" customWidth="1"/>
    <col min="12795" max="12795" width="15.5546875" style="123" customWidth="1"/>
    <col min="12796" max="13039" width="11.44140625" style="123"/>
    <col min="13040" max="13040" width="12.33203125" style="123" customWidth="1"/>
    <col min="13041" max="13041" width="43.5546875" style="123" customWidth="1"/>
    <col min="13042" max="13043" width="16.6640625" style="123" customWidth="1"/>
    <col min="13044" max="13044" width="17.5546875" style="123" customWidth="1"/>
    <col min="13045" max="13045" width="15.6640625" style="123" customWidth="1"/>
    <col min="13046" max="13046" width="17.5546875" style="123" customWidth="1"/>
    <col min="13047" max="13047" width="25.5546875" style="123" customWidth="1"/>
    <col min="13048" max="13048" width="16.88671875" style="123" customWidth="1"/>
    <col min="13049" max="13049" width="14.109375" style="123" customWidth="1"/>
    <col min="13050" max="13050" width="16.33203125" style="123" customWidth="1"/>
    <col min="13051" max="13051" width="15.5546875" style="123" customWidth="1"/>
    <col min="13052" max="13295" width="11.44140625" style="123"/>
    <col min="13296" max="13296" width="12.33203125" style="123" customWidth="1"/>
    <col min="13297" max="13297" width="43.5546875" style="123" customWidth="1"/>
    <col min="13298" max="13299" width="16.6640625" style="123" customWidth="1"/>
    <col min="13300" max="13300" width="17.5546875" style="123" customWidth="1"/>
    <col min="13301" max="13301" width="15.6640625" style="123" customWidth="1"/>
    <col min="13302" max="13302" width="17.5546875" style="123" customWidth="1"/>
    <col min="13303" max="13303" width="25.5546875" style="123" customWidth="1"/>
    <col min="13304" max="13304" width="16.88671875" style="123" customWidth="1"/>
    <col min="13305" max="13305" width="14.109375" style="123" customWidth="1"/>
    <col min="13306" max="13306" width="16.33203125" style="123" customWidth="1"/>
    <col min="13307" max="13307" width="15.5546875" style="123" customWidth="1"/>
    <col min="13308" max="13551" width="11.44140625" style="123"/>
    <col min="13552" max="13552" width="12.33203125" style="123" customWidth="1"/>
    <col min="13553" max="13553" width="43.5546875" style="123" customWidth="1"/>
    <col min="13554" max="13555" width="16.6640625" style="123" customWidth="1"/>
    <col min="13556" max="13556" width="17.5546875" style="123" customWidth="1"/>
    <col min="13557" max="13557" width="15.6640625" style="123" customWidth="1"/>
    <col min="13558" max="13558" width="17.5546875" style="123" customWidth="1"/>
    <col min="13559" max="13559" width="25.5546875" style="123" customWidth="1"/>
    <col min="13560" max="13560" width="16.88671875" style="123" customWidth="1"/>
    <col min="13561" max="13561" width="14.109375" style="123" customWidth="1"/>
    <col min="13562" max="13562" width="16.33203125" style="123" customWidth="1"/>
    <col min="13563" max="13563" width="15.5546875" style="123" customWidth="1"/>
    <col min="13564" max="13807" width="11.44140625" style="123"/>
    <col min="13808" max="13808" width="12.33203125" style="123" customWidth="1"/>
    <col min="13809" max="13809" width="43.5546875" style="123" customWidth="1"/>
    <col min="13810" max="13811" width="16.6640625" style="123" customWidth="1"/>
    <col min="13812" max="13812" width="17.5546875" style="123" customWidth="1"/>
    <col min="13813" max="13813" width="15.6640625" style="123" customWidth="1"/>
    <col min="13814" max="13814" width="17.5546875" style="123" customWidth="1"/>
    <col min="13815" max="13815" width="25.5546875" style="123" customWidth="1"/>
    <col min="13816" max="13816" width="16.88671875" style="123" customWidth="1"/>
    <col min="13817" max="13817" width="14.109375" style="123" customWidth="1"/>
    <col min="13818" max="13818" width="16.33203125" style="123" customWidth="1"/>
    <col min="13819" max="13819" width="15.5546875" style="123" customWidth="1"/>
    <col min="13820" max="14063" width="11.44140625" style="123"/>
    <col min="14064" max="14064" width="12.33203125" style="123" customWidth="1"/>
    <col min="14065" max="14065" width="43.5546875" style="123" customWidth="1"/>
    <col min="14066" max="14067" width="16.6640625" style="123" customWidth="1"/>
    <col min="14068" max="14068" width="17.5546875" style="123" customWidth="1"/>
    <col min="14069" max="14069" width="15.6640625" style="123" customWidth="1"/>
    <col min="14070" max="14070" width="17.5546875" style="123" customWidth="1"/>
    <col min="14071" max="14071" width="25.5546875" style="123" customWidth="1"/>
    <col min="14072" max="14072" width="16.88671875" style="123" customWidth="1"/>
    <col min="14073" max="14073" width="14.109375" style="123" customWidth="1"/>
    <col min="14074" max="14074" width="16.33203125" style="123" customWidth="1"/>
    <col min="14075" max="14075" width="15.5546875" style="123" customWidth="1"/>
    <col min="14076" max="14319" width="11.44140625" style="123"/>
    <col min="14320" max="14320" width="12.33203125" style="123" customWidth="1"/>
    <col min="14321" max="14321" width="43.5546875" style="123" customWidth="1"/>
    <col min="14322" max="14323" width="16.6640625" style="123" customWidth="1"/>
    <col min="14324" max="14324" width="17.5546875" style="123" customWidth="1"/>
    <col min="14325" max="14325" width="15.6640625" style="123" customWidth="1"/>
    <col min="14326" max="14326" width="17.5546875" style="123" customWidth="1"/>
    <col min="14327" max="14327" width="25.5546875" style="123" customWidth="1"/>
    <col min="14328" max="14328" width="16.88671875" style="123" customWidth="1"/>
    <col min="14329" max="14329" width="14.109375" style="123" customWidth="1"/>
    <col min="14330" max="14330" width="16.33203125" style="123" customWidth="1"/>
    <col min="14331" max="14331" width="15.5546875" style="123" customWidth="1"/>
    <col min="14332" max="14575" width="11.44140625" style="123"/>
    <col min="14576" max="14576" width="12.33203125" style="123" customWidth="1"/>
    <col min="14577" max="14577" width="43.5546875" style="123" customWidth="1"/>
    <col min="14578" max="14579" width="16.6640625" style="123" customWidth="1"/>
    <col min="14580" max="14580" width="17.5546875" style="123" customWidth="1"/>
    <col min="14581" max="14581" width="15.6640625" style="123" customWidth="1"/>
    <col min="14582" max="14582" width="17.5546875" style="123" customWidth="1"/>
    <col min="14583" max="14583" width="25.5546875" style="123" customWidth="1"/>
    <col min="14584" max="14584" width="16.88671875" style="123" customWidth="1"/>
    <col min="14585" max="14585" width="14.109375" style="123" customWidth="1"/>
    <col min="14586" max="14586" width="16.33203125" style="123" customWidth="1"/>
    <col min="14587" max="14587" width="15.5546875" style="123" customWidth="1"/>
    <col min="14588" max="14831" width="11.44140625" style="123"/>
    <col min="14832" max="14832" width="12.33203125" style="123" customWidth="1"/>
    <col min="14833" max="14833" width="43.5546875" style="123" customWidth="1"/>
    <col min="14834" max="14835" width="16.6640625" style="123" customWidth="1"/>
    <col min="14836" max="14836" width="17.5546875" style="123" customWidth="1"/>
    <col min="14837" max="14837" width="15.6640625" style="123" customWidth="1"/>
    <col min="14838" max="14838" width="17.5546875" style="123" customWidth="1"/>
    <col min="14839" max="14839" width="25.5546875" style="123" customWidth="1"/>
    <col min="14840" max="14840" width="16.88671875" style="123" customWidth="1"/>
    <col min="14841" max="14841" width="14.109375" style="123" customWidth="1"/>
    <col min="14842" max="14842" width="16.33203125" style="123" customWidth="1"/>
    <col min="14843" max="14843" width="15.5546875" style="123" customWidth="1"/>
    <col min="14844" max="15087" width="11.44140625" style="123"/>
    <col min="15088" max="15088" width="12.33203125" style="123" customWidth="1"/>
    <col min="15089" max="15089" width="43.5546875" style="123" customWidth="1"/>
    <col min="15090" max="15091" width="16.6640625" style="123" customWidth="1"/>
    <col min="15092" max="15092" width="17.5546875" style="123" customWidth="1"/>
    <col min="15093" max="15093" width="15.6640625" style="123" customWidth="1"/>
    <col min="15094" max="15094" width="17.5546875" style="123" customWidth="1"/>
    <col min="15095" max="15095" width="25.5546875" style="123" customWidth="1"/>
    <col min="15096" max="15096" width="16.88671875" style="123" customWidth="1"/>
    <col min="15097" max="15097" width="14.109375" style="123" customWidth="1"/>
    <col min="15098" max="15098" width="16.33203125" style="123" customWidth="1"/>
    <col min="15099" max="15099" width="15.5546875" style="123" customWidth="1"/>
    <col min="15100" max="15343" width="11.44140625" style="123"/>
    <col min="15344" max="15344" width="12.33203125" style="123" customWidth="1"/>
    <col min="15345" max="15345" width="43.5546875" style="123" customWidth="1"/>
    <col min="15346" max="15347" width="16.6640625" style="123" customWidth="1"/>
    <col min="15348" max="15348" width="17.5546875" style="123" customWidth="1"/>
    <col min="15349" max="15349" width="15.6640625" style="123" customWidth="1"/>
    <col min="15350" max="15350" width="17.5546875" style="123" customWidth="1"/>
    <col min="15351" max="15351" width="25.5546875" style="123" customWidth="1"/>
    <col min="15352" max="15352" width="16.88671875" style="123" customWidth="1"/>
    <col min="15353" max="15353" width="14.109375" style="123" customWidth="1"/>
    <col min="15354" max="15354" width="16.33203125" style="123" customWidth="1"/>
    <col min="15355" max="15355" width="15.5546875" style="123" customWidth="1"/>
    <col min="15356" max="15599" width="11.44140625" style="123"/>
    <col min="15600" max="15600" width="12.33203125" style="123" customWidth="1"/>
    <col min="15601" max="15601" width="43.5546875" style="123" customWidth="1"/>
    <col min="15602" max="15603" width="16.6640625" style="123" customWidth="1"/>
    <col min="15604" max="15604" width="17.5546875" style="123" customWidth="1"/>
    <col min="15605" max="15605" width="15.6640625" style="123" customWidth="1"/>
    <col min="15606" max="15606" width="17.5546875" style="123" customWidth="1"/>
    <col min="15607" max="15607" width="25.5546875" style="123" customWidth="1"/>
    <col min="15608" max="15608" width="16.88671875" style="123" customWidth="1"/>
    <col min="15609" max="15609" width="14.109375" style="123" customWidth="1"/>
    <col min="15610" max="15610" width="16.33203125" style="123" customWidth="1"/>
    <col min="15611" max="15611" width="15.5546875" style="123" customWidth="1"/>
    <col min="15612" max="15855" width="11.44140625" style="123"/>
    <col min="15856" max="15856" width="12.33203125" style="123" customWidth="1"/>
    <col min="15857" max="15857" width="43.5546875" style="123" customWidth="1"/>
    <col min="15858" max="15859" width="16.6640625" style="123" customWidth="1"/>
    <col min="15860" max="15860" width="17.5546875" style="123" customWidth="1"/>
    <col min="15861" max="15861" width="15.6640625" style="123" customWidth="1"/>
    <col min="15862" max="15862" width="17.5546875" style="123" customWidth="1"/>
    <col min="15863" max="15863" width="25.5546875" style="123" customWidth="1"/>
    <col min="15864" max="15864" width="16.88671875" style="123" customWidth="1"/>
    <col min="15865" max="15865" width="14.109375" style="123" customWidth="1"/>
    <col min="15866" max="15866" width="16.33203125" style="123" customWidth="1"/>
    <col min="15867" max="15867" width="15.5546875" style="123" customWidth="1"/>
    <col min="15868" max="16111" width="11.44140625" style="123"/>
    <col min="16112" max="16112" width="12.33203125" style="123" customWidth="1"/>
    <col min="16113" max="16113" width="43.5546875" style="123" customWidth="1"/>
    <col min="16114" max="16115" width="16.6640625" style="123" customWidth="1"/>
    <col min="16116" max="16116" width="17.5546875" style="123" customWidth="1"/>
    <col min="16117" max="16117" width="15.6640625" style="123" customWidth="1"/>
    <col min="16118" max="16118" width="17.5546875" style="123" customWidth="1"/>
    <col min="16119" max="16119" width="25.5546875" style="123" customWidth="1"/>
    <col min="16120" max="16120" width="16.88671875" style="123" customWidth="1"/>
    <col min="16121" max="16121" width="14.109375" style="123" customWidth="1"/>
    <col min="16122" max="16122" width="16.33203125" style="123" customWidth="1"/>
    <col min="16123" max="16123" width="15.5546875" style="123" customWidth="1"/>
    <col min="16124" max="16384" width="11.44140625" style="123"/>
  </cols>
  <sheetData>
    <row r="2" spans="1:13" ht="18" thickBot="1" x14ac:dyDescent="0.3">
      <c r="C2" s="3" t="s">
        <v>0</v>
      </c>
      <c r="D2" s="809" t="s">
        <v>775</v>
      </c>
      <c r="E2" s="809"/>
      <c r="F2" s="127"/>
      <c r="G2" s="407"/>
      <c r="H2" s="408"/>
      <c r="I2" s="6"/>
    </row>
    <row r="3" spans="1:13" ht="18" customHeight="1" thickBot="1" x14ac:dyDescent="0.3">
      <c r="C3" s="9" t="s">
        <v>2</v>
      </c>
      <c r="D3" s="810" t="s">
        <v>1086</v>
      </c>
      <c r="E3" s="810"/>
      <c r="F3" s="128"/>
      <c r="G3" s="12"/>
      <c r="H3" s="409"/>
      <c r="I3" s="12"/>
      <c r="J3" s="811" t="s">
        <v>4</v>
      </c>
      <c r="K3" s="812"/>
      <c r="L3" s="812"/>
      <c r="M3" s="813"/>
    </row>
    <row r="4" spans="1:13" ht="15" customHeight="1" thickBot="1" x14ac:dyDescent="0.3">
      <c r="C4" s="814" t="s">
        <v>5</v>
      </c>
      <c r="D4" s="815"/>
      <c r="E4" s="815"/>
      <c r="F4" s="815"/>
      <c r="G4" s="815"/>
      <c r="H4" s="815"/>
      <c r="I4" s="816"/>
      <c r="J4" s="817" t="s">
        <v>6</v>
      </c>
      <c r="K4" s="818"/>
      <c r="L4" s="817" t="s">
        <v>7</v>
      </c>
      <c r="M4" s="818"/>
    </row>
    <row r="5" spans="1:13" ht="27" thickBot="1" x14ac:dyDescent="0.3">
      <c r="A5" s="14" t="s">
        <v>8</v>
      </c>
      <c r="B5" s="14" t="s">
        <v>9</v>
      </c>
      <c r="C5" s="15" t="s">
        <v>10</v>
      </c>
      <c r="D5" s="16" t="s">
        <v>11</v>
      </c>
      <c r="E5" s="16" t="s">
        <v>12</v>
      </c>
      <c r="F5" s="16" t="s">
        <v>13</v>
      </c>
      <c r="G5" s="21" t="s">
        <v>14</v>
      </c>
      <c r="H5" s="98" t="s">
        <v>15</v>
      </c>
      <c r="I5" s="20" t="s">
        <v>16</v>
      </c>
      <c r="J5" s="16" t="s">
        <v>17</v>
      </c>
      <c r="K5" s="21" t="s">
        <v>18</v>
      </c>
      <c r="L5" s="22" t="s">
        <v>19</v>
      </c>
      <c r="M5" s="23" t="s">
        <v>18</v>
      </c>
    </row>
    <row r="6" spans="1:13" ht="13.8" x14ac:dyDescent="0.25">
      <c r="A6" s="24"/>
      <c r="B6" s="24"/>
      <c r="C6" s="25" t="s">
        <v>20</v>
      </c>
      <c r="D6" s="26" t="s">
        <v>21</v>
      </c>
      <c r="E6" s="129"/>
      <c r="F6" s="129"/>
      <c r="G6" s="28">
        <v>60343632</v>
      </c>
      <c r="H6" s="29">
        <f>+E6+F6+G6</f>
        <v>60343632</v>
      </c>
      <c r="I6" s="30"/>
      <c r="J6" s="130"/>
      <c r="K6" s="131"/>
      <c r="L6" s="132"/>
      <c r="M6" s="46"/>
    </row>
    <row r="7" spans="1:13" ht="13.8" hidden="1" x14ac:dyDescent="0.25">
      <c r="A7" s="24"/>
      <c r="B7" s="24"/>
      <c r="C7" s="34" t="s">
        <v>22</v>
      </c>
      <c r="D7" s="35" t="s">
        <v>23</v>
      </c>
      <c r="E7" s="133"/>
      <c r="F7" s="133"/>
      <c r="G7" s="37"/>
      <c r="H7" s="38">
        <f t="shared" ref="H7:H70" si="0">+E7+F7+G7</f>
        <v>0</v>
      </c>
      <c r="I7" s="39"/>
      <c r="J7" s="134"/>
      <c r="K7" s="135"/>
      <c r="L7" s="136"/>
      <c r="M7" s="46"/>
    </row>
    <row r="8" spans="1:13" ht="13.8" x14ac:dyDescent="0.25">
      <c r="A8" s="24"/>
      <c r="B8" s="24"/>
      <c r="C8" s="34" t="s">
        <v>24</v>
      </c>
      <c r="D8" s="35" t="s">
        <v>25</v>
      </c>
      <c r="E8" s="133"/>
      <c r="F8" s="133"/>
      <c r="G8" s="37">
        <v>700000</v>
      </c>
      <c r="H8" s="38">
        <f t="shared" si="0"/>
        <v>700000</v>
      </c>
      <c r="I8" s="39"/>
      <c r="J8" s="134"/>
      <c r="K8" s="135"/>
      <c r="L8" s="136"/>
      <c r="M8" s="46"/>
    </row>
    <row r="9" spans="1:13" ht="13.8" x14ac:dyDescent="0.25">
      <c r="A9" s="24"/>
      <c r="B9" s="24"/>
      <c r="C9" s="34" t="s">
        <v>26</v>
      </c>
      <c r="D9" s="35" t="s">
        <v>27</v>
      </c>
      <c r="E9" s="133"/>
      <c r="F9" s="133"/>
      <c r="G9" s="37">
        <v>13000000</v>
      </c>
      <c r="H9" s="38">
        <f t="shared" si="0"/>
        <v>13000000</v>
      </c>
      <c r="I9" s="39"/>
      <c r="J9" s="134"/>
      <c r="K9" s="135"/>
      <c r="L9" s="136"/>
      <c r="M9" s="46"/>
    </row>
    <row r="10" spans="1:13" ht="13.8" x14ac:dyDescent="0.25">
      <c r="A10" s="24"/>
      <c r="B10" s="24"/>
      <c r="C10" s="34" t="s">
        <v>28</v>
      </c>
      <c r="D10" s="35" t="s">
        <v>29</v>
      </c>
      <c r="E10" s="133"/>
      <c r="F10" s="133"/>
      <c r="G10" s="37">
        <v>12382920</v>
      </c>
      <c r="H10" s="38">
        <f t="shared" si="0"/>
        <v>12382920</v>
      </c>
      <c r="I10" s="39"/>
      <c r="J10" s="134"/>
      <c r="K10" s="135"/>
      <c r="L10" s="136"/>
      <c r="M10" s="46"/>
    </row>
    <row r="11" spans="1:13" ht="13.8" x14ac:dyDescent="0.25">
      <c r="A11" s="24"/>
      <c r="B11" s="24"/>
      <c r="C11" s="34" t="s">
        <v>30</v>
      </c>
      <c r="D11" s="35" t="s">
        <v>31</v>
      </c>
      <c r="E11" s="133"/>
      <c r="F11" s="133"/>
      <c r="G11" s="37">
        <v>8174209</v>
      </c>
      <c r="H11" s="38">
        <f t="shared" si="0"/>
        <v>8174209</v>
      </c>
      <c r="I11" s="39"/>
      <c r="J11" s="134"/>
      <c r="K11" s="135"/>
      <c r="L11" s="136"/>
      <c r="M11" s="46"/>
    </row>
    <row r="12" spans="1:13" ht="13.8" x14ac:dyDescent="0.25">
      <c r="A12" s="24"/>
      <c r="B12" s="24"/>
      <c r="C12" s="34" t="s">
        <v>32</v>
      </c>
      <c r="D12" s="35" t="s">
        <v>33</v>
      </c>
      <c r="E12" s="133"/>
      <c r="F12" s="133"/>
      <c r="G12" s="37">
        <v>7703201</v>
      </c>
      <c r="H12" s="38">
        <f t="shared" si="0"/>
        <v>7703201</v>
      </c>
      <c r="I12" s="39"/>
      <c r="J12" s="134"/>
      <c r="K12" s="135"/>
      <c r="L12" s="136"/>
      <c r="M12" s="46"/>
    </row>
    <row r="13" spans="1:13" ht="13.8" x14ac:dyDescent="0.25">
      <c r="A13" s="24"/>
      <c r="B13" s="24"/>
      <c r="C13" s="34" t="s">
        <v>34</v>
      </c>
      <c r="D13" s="35" t="s">
        <v>35</v>
      </c>
      <c r="E13" s="133"/>
      <c r="F13" s="133"/>
      <c r="G13" s="37">
        <v>4000000</v>
      </c>
      <c r="H13" s="38">
        <f t="shared" si="0"/>
        <v>4000000</v>
      </c>
      <c r="I13" s="39"/>
      <c r="J13" s="134"/>
      <c r="K13" s="135"/>
      <c r="L13" s="136"/>
      <c r="M13" s="46"/>
    </row>
    <row r="14" spans="1:13" ht="52.8" x14ac:dyDescent="0.25">
      <c r="A14" s="24"/>
      <c r="B14" s="24"/>
      <c r="C14" s="34" t="s">
        <v>36</v>
      </c>
      <c r="D14" s="40" t="s">
        <v>37</v>
      </c>
      <c r="E14" s="137"/>
      <c r="F14" s="137"/>
      <c r="G14" s="37">
        <v>9077003</v>
      </c>
      <c r="H14" s="38">
        <f t="shared" si="0"/>
        <v>9077003</v>
      </c>
      <c r="I14" s="42" t="s">
        <v>1087</v>
      </c>
      <c r="J14" s="134"/>
      <c r="K14" s="135"/>
      <c r="L14" s="136"/>
      <c r="M14" s="46"/>
    </row>
    <row r="15" spans="1:13" ht="26.4" x14ac:dyDescent="0.25">
      <c r="A15" s="24"/>
      <c r="B15" s="24"/>
      <c r="C15" s="34" t="s">
        <v>39</v>
      </c>
      <c r="D15" s="43" t="s">
        <v>40</v>
      </c>
      <c r="E15" s="138"/>
      <c r="F15" s="138"/>
      <c r="G15" s="37">
        <v>490649</v>
      </c>
      <c r="H15" s="38">
        <f t="shared" si="0"/>
        <v>490649</v>
      </c>
      <c r="I15" s="42" t="s">
        <v>1088</v>
      </c>
      <c r="J15" s="134"/>
      <c r="K15" s="135"/>
      <c r="L15" s="136"/>
      <c r="M15" s="46"/>
    </row>
    <row r="16" spans="1:13" ht="52.8" x14ac:dyDescent="0.25">
      <c r="A16" s="24"/>
      <c r="B16" s="24"/>
      <c r="C16" s="34" t="s">
        <v>42</v>
      </c>
      <c r="D16" s="40" t="s">
        <v>43</v>
      </c>
      <c r="E16" s="137"/>
      <c r="F16" s="137"/>
      <c r="G16" s="37">
        <v>5318633</v>
      </c>
      <c r="H16" s="38">
        <f t="shared" si="0"/>
        <v>5318633</v>
      </c>
      <c r="I16" s="42" t="s">
        <v>1089</v>
      </c>
      <c r="J16" s="134"/>
      <c r="K16" s="135"/>
      <c r="L16" s="136"/>
      <c r="M16" s="46"/>
    </row>
    <row r="17" spans="1:13" ht="39.6" x14ac:dyDescent="0.25">
      <c r="A17" s="24"/>
      <c r="B17" s="24"/>
      <c r="C17" s="34" t="s">
        <v>45</v>
      </c>
      <c r="D17" s="40" t="s">
        <v>46</v>
      </c>
      <c r="E17" s="137"/>
      <c r="F17" s="137"/>
      <c r="G17" s="37">
        <v>2943893</v>
      </c>
      <c r="H17" s="38">
        <f t="shared" si="0"/>
        <v>2943893</v>
      </c>
      <c r="I17" s="42" t="s">
        <v>1090</v>
      </c>
      <c r="J17" s="134"/>
      <c r="K17" s="135"/>
      <c r="L17" s="136"/>
      <c r="M17" s="46"/>
    </row>
    <row r="18" spans="1:13" ht="39.6" x14ac:dyDescent="0.25">
      <c r="A18" s="24"/>
      <c r="B18" s="24"/>
      <c r="C18" s="34" t="s">
        <v>48</v>
      </c>
      <c r="D18" s="40" t="s">
        <v>49</v>
      </c>
      <c r="E18" s="137"/>
      <c r="F18" s="137"/>
      <c r="G18" s="37">
        <v>1471947</v>
      </c>
      <c r="H18" s="38">
        <f t="shared" si="0"/>
        <v>1471947</v>
      </c>
      <c r="I18" s="42" t="s">
        <v>1091</v>
      </c>
      <c r="J18" s="134"/>
      <c r="K18" s="135"/>
      <c r="L18" s="136"/>
      <c r="M18" s="46"/>
    </row>
    <row r="19" spans="1:13" ht="22.8" hidden="1" x14ac:dyDescent="0.25">
      <c r="A19" s="24"/>
      <c r="B19" s="24"/>
      <c r="C19" s="34" t="s">
        <v>51</v>
      </c>
      <c r="D19" s="40" t="s">
        <v>52</v>
      </c>
      <c r="E19" s="137"/>
      <c r="F19" s="137"/>
      <c r="G19" s="37"/>
      <c r="H19" s="38">
        <f t="shared" si="0"/>
        <v>0</v>
      </c>
      <c r="I19" s="39"/>
      <c r="J19" s="134"/>
      <c r="K19" s="135"/>
      <c r="L19" s="136"/>
      <c r="M19" s="46"/>
    </row>
    <row r="20" spans="1:13" ht="13.8" x14ac:dyDescent="0.25">
      <c r="A20" s="2">
        <v>1</v>
      </c>
      <c r="B20" s="45" t="s">
        <v>54</v>
      </c>
      <c r="C20" s="34" t="s">
        <v>55</v>
      </c>
      <c r="D20" s="46" t="s">
        <v>56</v>
      </c>
      <c r="E20" s="139"/>
      <c r="F20" s="139"/>
      <c r="G20" s="48">
        <v>20000</v>
      </c>
      <c r="H20" s="38">
        <f t="shared" si="0"/>
        <v>20000</v>
      </c>
      <c r="I20" s="49"/>
      <c r="J20" s="31"/>
      <c r="K20" s="140"/>
      <c r="L20" s="141" t="s">
        <v>57</v>
      </c>
      <c r="M20" s="46"/>
    </row>
    <row r="21" spans="1:13" ht="13.8" hidden="1" x14ac:dyDescent="0.25">
      <c r="A21" s="2">
        <v>1</v>
      </c>
      <c r="B21" s="45" t="s">
        <v>54</v>
      </c>
      <c r="C21" s="34" t="s">
        <v>58</v>
      </c>
      <c r="D21" s="46" t="s">
        <v>59</v>
      </c>
      <c r="E21" s="142"/>
      <c r="F21" s="142"/>
      <c r="G21" s="48"/>
      <c r="H21" s="38">
        <f t="shared" si="0"/>
        <v>0</v>
      </c>
      <c r="I21" s="49"/>
      <c r="J21" s="31"/>
      <c r="K21" s="140"/>
      <c r="L21" s="141" t="s">
        <v>57</v>
      </c>
      <c r="M21" s="46"/>
    </row>
    <row r="22" spans="1:13" ht="13.8" hidden="1" x14ac:dyDescent="0.25">
      <c r="A22" s="2">
        <v>1</v>
      </c>
      <c r="B22" s="45" t="s">
        <v>54</v>
      </c>
      <c r="C22" s="34" t="s">
        <v>60</v>
      </c>
      <c r="D22" s="46" t="s">
        <v>61</v>
      </c>
      <c r="E22" s="142"/>
      <c r="F22" s="142"/>
      <c r="G22" s="48"/>
      <c r="H22" s="38">
        <f t="shared" si="0"/>
        <v>0</v>
      </c>
      <c r="I22" s="49"/>
      <c r="J22" s="31"/>
      <c r="K22" s="140"/>
      <c r="L22" s="141" t="s">
        <v>57</v>
      </c>
      <c r="M22" s="46"/>
    </row>
    <row r="23" spans="1:13" ht="13.8" hidden="1" x14ac:dyDescent="0.25">
      <c r="A23" s="2">
        <v>1</v>
      </c>
      <c r="B23" s="45" t="s">
        <v>54</v>
      </c>
      <c r="C23" s="34" t="s">
        <v>64</v>
      </c>
      <c r="D23" s="46" t="s">
        <v>65</v>
      </c>
      <c r="E23" s="142"/>
      <c r="F23" s="142"/>
      <c r="G23" s="48"/>
      <c r="H23" s="38">
        <f t="shared" si="0"/>
        <v>0</v>
      </c>
      <c r="I23" s="49"/>
      <c r="J23" s="31"/>
      <c r="K23" s="140"/>
      <c r="L23" s="141" t="s">
        <v>57</v>
      </c>
      <c r="M23" s="46"/>
    </row>
    <row r="24" spans="1:13" ht="13.8" hidden="1" x14ac:dyDescent="0.25">
      <c r="A24" s="2">
        <v>1</v>
      </c>
      <c r="B24" s="45" t="s">
        <v>54</v>
      </c>
      <c r="C24" s="34" t="s">
        <v>66</v>
      </c>
      <c r="D24" s="46" t="s">
        <v>67</v>
      </c>
      <c r="E24" s="142"/>
      <c r="F24" s="142"/>
      <c r="G24" s="48"/>
      <c r="H24" s="38">
        <f t="shared" si="0"/>
        <v>0</v>
      </c>
      <c r="I24" s="49"/>
      <c r="J24" s="31"/>
      <c r="K24" s="140"/>
      <c r="L24" s="141" t="s">
        <v>57</v>
      </c>
      <c r="M24" s="46"/>
    </row>
    <row r="25" spans="1:13" ht="13.8" x14ac:dyDescent="0.25">
      <c r="A25" s="2">
        <v>1</v>
      </c>
      <c r="B25" s="45" t="s">
        <v>68</v>
      </c>
      <c r="C25" s="34" t="s">
        <v>69</v>
      </c>
      <c r="D25" s="46" t="s">
        <v>70</v>
      </c>
      <c r="E25" s="142"/>
      <c r="F25" s="142"/>
      <c r="G25" s="48">
        <v>600000</v>
      </c>
      <c r="H25" s="38">
        <f t="shared" si="0"/>
        <v>600000</v>
      </c>
      <c r="I25" s="49"/>
      <c r="J25" s="31"/>
      <c r="K25" s="140"/>
      <c r="L25" s="143"/>
      <c r="M25" s="46"/>
    </row>
    <row r="26" spans="1:13" ht="13.8" x14ac:dyDescent="0.25">
      <c r="A26" s="2">
        <v>1</v>
      </c>
      <c r="B26" s="45" t="s">
        <v>68</v>
      </c>
      <c r="C26" s="34" t="s">
        <v>71</v>
      </c>
      <c r="D26" s="46" t="s">
        <v>72</v>
      </c>
      <c r="E26" s="142"/>
      <c r="F26" s="142"/>
      <c r="G26" s="48">
        <v>960000</v>
      </c>
      <c r="H26" s="38">
        <f t="shared" si="0"/>
        <v>960000</v>
      </c>
      <c r="I26" s="49"/>
      <c r="J26" s="31"/>
      <c r="K26" s="140"/>
      <c r="L26" s="143"/>
      <c r="M26" s="46"/>
    </row>
    <row r="27" spans="1:13" ht="13.8" hidden="1" x14ac:dyDescent="0.25">
      <c r="A27" s="2">
        <v>1</v>
      </c>
      <c r="B27" s="45" t="s">
        <v>68</v>
      </c>
      <c r="C27" s="34" t="s">
        <v>73</v>
      </c>
      <c r="D27" s="46" t="s">
        <v>74</v>
      </c>
      <c r="E27" s="142"/>
      <c r="F27" s="142"/>
      <c r="G27" s="48"/>
      <c r="H27" s="38">
        <f t="shared" si="0"/>
        <v>0</v>
      </c>
      <c r="I27" s="49"/>
      <c r="J27" s="31"/>
      <c r="K27" s="140"/>
      <c r="L27" s="143"/>
      <c r="M27" s="46"/>
    </row>
    <row r="28" spans="1:13" ht="13.8" x14ac:dyDescent="0.25">
      <c r="A28" s="2">
        <v>1</v>
      </c>
      <c r="B28" s="45" t="s">
        <v>68</v>
      </c>
      <c r="C28" s="34" t="s">
        <v>75</v>
      </c>
      <c r="D28" s="46" t="s">
        <v>76</v>
      </c>
      <c r="E28" s="142"/>
      <c r="F28" s="142"/>
      <c r="G28" s="48">
        <v>540000</v>
      </c>
      <c r="H28" s="38">
        <f t="shared" si="0"/>
        <v>540000</v>
      </c>
      <c r="I28" s="49"/>
      <c r="J28" s="31"/>
      <c r="K28" s="140"/>
      <c r="L28" s="143" t="s">
        <v>1018</v>
      </c>
      <c r="M28" s="46" t="s">
        <v>1092</v>
      </c>
    </row>
    <row r="29" spans="1:13" ht="13.8" x14ac:dyDescent="0.25">
      <c r="A29" s="2">
        <v>1</v>
      </c>
      <c r="B29" s="45" t="s">
        <v>68</v>
      </c>
      <c r="C29" s="34" t="s">
        <v>79</v>
      </c>
      <c r="D29" s="46" t="s">
        <v>80</v>
      </c>
      <c r="E29" s="142"/>
      <c r="F29" s="142"/>
      <c r="G29" s="48">
        <v>330000</v>
      </c>
      <c r="H29" s="38">
        <f t="shared" si="0"/>
        <v>330000</v>
      </c>
      <c r="I29" s="49"/>
      <c r="J29" s="31"/>
      <c r="K29" s="140"/>
      <c r="L29" s="143"/>
      <c r="M29" s="46"/>
    </row>
    <row r="30" spans="1:13" ht="13.8" x14ac:dyDescent="0.25">
      <c r="A30" s="2">
        <v>1</v>
      </c>
      <c r="B30" s="45" t="s">
        <v>83</v>
      </c>
      <c r="C30" s="34" t="s">
        <v>84</v>
      </c>
      <c r="D30" s="50" t="s">
        <v>85</v>
      </c>
      <c r="E30" s="145"/>
      <c r="F30" s="145"/>
      <c r="G30" s="48">
        <v>100000</v>
      </c>
      <c r="H30" s="38">
        <f t="shared" si="0"/>
        <v>100000</v>
      </c>
      <c r="I30" s="52"/>
      <c r="J30" s="31"/>
      <c r="K30" s="140"/>
      <c r="L30" s="141"/>
      <c r="M30" s="46"/>
    </row>
    <row r="31" spans="1:13" ht="13.8" hidden="1" x14ac:dyDescent="0.25">
      <c r="A31" s="2">
        <v>1</v>
      </c>
      <c r="B31" s="45" t="s">
        <v>83</v>
      </c>
      <c r="C31" s="34" t="s">
        <v>90</v>
      </c>
      <c r="D31" s="50" t="s">
        <v>91</v>
      </c>
      <c r="E31" s="145"/>
      <c r="F31" s="145"/>
      <c r="G31" s="48"/>
      <c r="H31" s="38">
        <f t="shared" si="0"/>
        <v>0</v>
      </c>
      <c r="I31" s="52"/>
      <c r="J31" s="31"/>
      <c r="K31" s="140"/>
      <c r="L31" s="143"/>
      <c r="M31" s="46"/>
    </row>
    <row r="32" spans="1:13" ht="13.8" x14ac:dyDescent="0.25">
      <c r="A32" s="2">
        <v>1</v>
      </c>
      <c r="B32" s="45" t="s">
        <v>83</v>
      </c>
      <c r="C32" s="34" t="s">
        <v>93</v>
      </c>
      <c r="D32" s="50" t="s">
        <v>94</v>
      </c>
      <c r="E32" s="145"/>
      <c r="F32" s="145"/>
      <c r="G32" s="48">
        <v>100000</v>
      </c>
      <c r="H32" s="38">
        <f t="shared" si="0"/>
        <v>100000</v>
      </c>
      <c r="I32" s="52"/>
      <c r="J32" s="31"/>
      <c r="K32" s="140"/>
      <c r="L32" s="143"/>
      <c r="M32" s="46"/>
    </row>
    <row r="33" spans="1:13" ht="13.8" hidden="1" x14ac:dyDescent="0.25">
      <c r="A33" s="2">
        <v>1</v>
      </c>
      <c r="B33" s="45" t="s">
        <v>83</v>
      </c>
      <c r="C33" s="34" t="s">
        <v>96</v>
      </c>
      <c r="D33" s="50" t="s">
        <v>97</v>
      </c>
      <c r="E33" s="145"/>
      <c r="F33" s="145"/>
      <c r="G33" s="48"/>
      <c r="H33" s="38">
        <f t="shared" si="0"/>
        <v>0</v>
      </c>
      <c r="I33" s="53"/>
      <c r="J33" s="31"/>
      <c r="K33" s="140"/>
      <c r="L33" s="143"/>
      <c r="M33" s="46"/>
    </row>
    <row r="34" spans="1:13" ht="13.8" hidden="1" x14ac:dyDescent="0.25">
      <c r="A34" s="2">
        <v>1</v>
      </c>
      <c r="B34" s="45" t="s">
        <v>83</v>
      </c>
      <c r="C34" s="34" t="s">
        <v>98</v>
      </c>
      <c r="D34" s="50" t="s">
        <v>99</v>
      </c>
      <c r="E34" s="145"/>
      <c r="F34" s="145"/>
      <c r="G34" s="48"/>
      <c r="H34" s="38">
        <f t="shared" si="0"/>
        <v>0</v>
      </c>
      <c r="I34" s="53"/>
      <c r="J34" s="31"/>
      <c r="K34" s="140"/>
      <c r="L34" s="143"/>
      <c r="M34" s="46"/>
    </row>
    <row r="35" spans="1:13" ht="26.4" x14ac:dyDescent="0.25">
      <c r="A35" s="2">
        <v>1</v>
      </c>
      <c r="B35" s="45" t="s">
        <v>83</v>
      </c>
      <c r="C35" s="34" t="s">
        <v>100</v>
      </c>
      <c r="D35" s="54" t="s">
        <v>101</v>
      </c>
      <c r="E35" s="145"/>
      <c r="F35" s="145"/>
      <c r="G35" s="48">
        <v>1500000</v>
      </c>
      <c r="H35" s="38">
        <f t="shared" si="0"/>
        <v>1500000</v>
      </c>
      <c r="I35" s="53"/>
      <c r="J35" s="31"/>
      <c r="K35" s="140"/>
      <c r="L35" s="143" t="s">
        <v>1093</v>
      </c>
      <c r="M35" s="46" t="s">
        <v>1094</v>
      </c>
    </row>
    <row r="36" spans="1:13" ht="26.4" x14ac:dyDescent="0.25">
      <c r="A36" s="2">
        <v>1</v>
      </c>
      <c r="B36" s="45" t="s">
        <v>83</v>
      </c>
      <c r="C36" s="34" t="s">
        <v>104</v>
      </c>
      <c r="D36" s="54" t="s">
        <v>105</v>
      </c>
      <c r="E36" s="145"/>
      <c r="F36" s="145"/>
      <c r="G36" s="48">
        <v>100000</v>
      </c>
      <c r="H36" s="38">
        <f t="shared" si="0"/>
        <v>100000</v>
      </c>
      <c r="I36" s="52"/>
      <c r="J36" s="31"/>
      <c r="K36" s="140"/>
      <c r="L36" s="143"/>
      <c r="M36" s="46"/>
    </row>
    <row r="37" spans="1:13" ht="13.8" hidden="1" x14ac:dyDescent="0.25">
      <c r="A37" s="2">
        <v>1</v>
      </c>
      <c r="B37" s="45" t="s">
        <v>109</v>
      </c>
      <c r="C37" s="34" t="s">
        <v>110</v>
      </c>
      <c r="D37" s="50" t="s">
        <v>111</v>
      </c>
      <c r="E37" s="145"/>
      <c r="F37" s="145"/>
      <c r="G37" s="57"/>
      <c r="H37" s="38">
        <f t="shared" si="0"/>
        <v>0</v>
      </c>
      <c r="I37" s="53"/>
      <c r="J37" s="31"/>
      <c r="K37" s="140"/>
      <c r="L37" s="143"/>
      <c r="M37" s="46"/>
    </row>
    <row r="38" spans="1:13" ht="13.8" hidden="1" x14ac:dyDescent="0.25">
      <c r="A38" s="2">
        <v>1</v>
      </c>
      <c r="B38" s="45" t="s">
        <v>109</v>
      </c>
      <c r="C38" s="34" t="s">
        <v>112</v>
      </c>
      <c r="D38" s="50" t="s">
        <v>113</v>
      </c>
      <c r="E38" s="145"/>
      <c r="F38" s="145"/>
      <c r="G38" s="57"/>
      <c r="H38" s="38">
        <f t="shared" si="0"/>
        <v>0</v>
      </c>
      <c r="I38" s="53"/>
      <c r="J38" s="31"/>
      <c r="K38" s="140"/>
      <c r="L38" s="143"/>
      <c r="M38" s="46"/>
    </row>
    <row r="39" spans="1:13" ht="13.8" hidden="1" x14ac:dyDescent="0.25">
      <c r="A39" s="2">
        <v>1</v>
      </c>
      <c r="B39" s="45" t="s">
        <v>109</v>
      </c>
      <c r="C39" s="34" t="s">
        <v>114</v>
      </c>
      <c r="D39" s="50" t="s">
        <v>115</v>
      </c>
      <c r="E39" s="145"/>
      <c r="F39" s="145"/>
      <c r="G39" s="48"/>
      <c r="H39" s="38">
        <f t="shared" si="0"/>
        <v>0</v>
      </c>
      <c r="I39" s="53"/>
      <c r="J39" s="31"/>
      <c r="K39" s="140"/>
      <c r="L39" s="141"/>
      <c r="M39" s="46"/>
    </row>
    <row r="40" spans="1:13" ht="13.8" hidden="1" x14ac:dyDescent="0.25">
      <c r="A40" s="2">
        <v>1</v>
      </c>
      <c r="B40" s="45" t="s">
        <v>109</v>
      </c>
      <c r="C40" s="34" t="s">
        <v>116</v>
      </c>
      <c r="D40" s="50" t="s">
        <v>117</v>
      </c>
      <c r="E40" s="145"/>
      <c r="F40" s="145"/>
      <c r="G40" s="48"/>
      <c r="H40" s="38">
        <f t="shared" si="0"/>
        <v>0</v>
      </c>
      <c r="I40" s="53"/>
      <c r="J40" s="147"/>
      <c r="K40" s="148"/>
      <c r="L40" s="141"/>
      <c r="M40" s="46"/>
    </row>
    <row r="41" spans="1:13" ht="13.8" hidden="1" x14ac:dyDescent="0.25">
      <c r="A41" s="2">
        <v>1</v>
      </c>
      <c r="B41" s="45" t="s">
        <v>109</v>
      </c>
      <c r="C41" s="34" t="s">
        <v>120</v>
      </c>
      <c r="D41" s="50" t="s">
        <v>121</v>
      </c>
      <c r="E41" s="145"/>
      <c r="F41" s="145"/>
      <c r="G41" s="48"/>
      <c r="H41" s="38">
        <f t="shared" si="0"/>
        <v>0</v>
      </c>
      <c r="I41" s="52"/>
      <c r="J41" s="31"/>
      <c r="K41" s="140"/>
      <c r="L41" s="143"/>
      <c r="M41" s="46"/>
    </row>
    <row r="42" spans="1:13" ht="51" customHeight="1" x14ac:dyDescent="0.25">
      <c r="A42" s="2">
        <v>1</v>
      </c>
      <c r="B42" s="45" t="s">
        <v>109</v>
      </c>
      <c r="C42" s="34" t="s">
        <v>126</v>
      </c>
      <c r="D42" s="50" t="s">
        <v>127</v>
      </c>
      <c r="E42" s="145"/>
      <c r="F42" s="145"/>
      <c r="G42" s="48">
        <v>7000000</v>
      </c>
      <c r="H42" s="38">
        <f t="shared" si="0"/>
        <v>7000000</v>
      </c>
      <c r="I42" s="144" t="s">
        <v>1095</v>
      </c>
      <c r="J42" s="149"/>
      <c r="K42" s="150"/>
      <c r="L42" s="158" t="s">
        <v>1096</v>
      </c>
      <c r="M42" s="46" t="s">
        <v>1097</v>
      </c>
    </row>
    <row r="43" spans="1:13" ht="26.4" x14ac:dyDescent="0.25">
      <c r="A43" s="2">
        <v>1</v>
      </c>
      <c r="B43" s="45" t="s">
        <v>109</v>
      </c>
      <c r="C43" s="34" t="s">
        <v>133</v>
      </c>
      <c r="D43" s="50" t="s">
        <v>134</v>
      </c>
      <c r="E43" s="145"/>
      <c r="F43" s="145"/>
      <c r="G43" s="48">
        <v>500000</v>
      </c>
      <c r="H43" s="38">
        <f t="shared" si="0"/>
        <v>500000</v>
      </c>
      <c r="I43" s="52" t="s">
        <v>1098</v>
      </c>
      <c r="J43" s="31"/>
      <c r="K43" s="140"/>
      <c r="L43" s="141" t="s">
        <v>1099</v>
      </c>
      <c r="M43" s="46" t="s">
        <v>1100</v>
      </c>
    </row>
    <row r="44" spans="1:13" ht="13.8" x14ac:dyDescent="0.25">
      <c r="A44" s="2">
        <v>1</v>
      </c>
      <c r="B44" s="45" t="s">
        <v>139</v>
      </c>
      <c r="C44" s="60" t="s">
        <v>140</v>
      </c>
      <c r="D44" s="54" t="s">
        <v>141</v>
      </c>
      <c r="E44" s="152"/>
      <c r="F44" s="152"/>
      <c r="G44" s="37">
        <v>100000</v>
      </c>
      <c r="H44" s="38">
        <f t="shared" si="0"/>
        <v>100000</v>
      </c>
      <c r="I44" s="62"/>
      <c r="J44" s="31"/>
      <c r="K44" s="140"/>
      <c r="L44" s="141"/>
      <c r="M44" s="46"/>
    </row>
    <row r="45" spans="1:13" ht="13.8" x14ac:dyDescent="0.25">
      <c r="A45" s="2">
        <v>1</v>
      </c>
      <c r="B45" s="45" t="s">
        <v>139</v>
      </c>
      <c r="C45" s="60" t="s">
        <v>142</v>
      </c>
      <c r="D45" s="54" t="s">
        <v>143</v>
      </c>
      <c r="E45" s="152"/>
      <c r="F45" s="152"/>
      <c r="G45" s="37">
        <v>400000</v>
      </c>
      <c r="H45" s="38">
        <f t="shared" si="0"/>
        <v>400000</v>
      </c>
      <c r="I45" s="49"/>
      <c r="J45" s="31"/>
      <c r="K45" s="140"/>
      <c r="L45" s="141"/>
      <c r="M45" s="46"/>
    </row>
    <row r="46" spans="1:13" ht="13.8" hidden="1" x14ac:dyDescent="0.25">
      <c r="A46" s="2">
        <v>1</v>
      </c>
      <c r="B46" s="45" t="s">
        <v>139</v>
      </c>
      <c r="C46" s="60" t="s">
        <v>144</v>
      </c>
      <c r="D46" s="54" t="s">
        <v>145</v>
      </c>
      <c r="E46" s="152"/>
      <c r="F46" s="152"/>
      <c r="G46" s="37"/>
      <c r="H46" s="38">
        <f t="shared" si="0"/>
        <v>0</v>
      </c>
      <c r="I46" s="62"/>
      <c r="J46" s="31"/>
      <c r="K46" s="140"/>
      <c r="L46" s="143"/>
      <c r="M46" s="46"/>
    </row>
    <row r="47" spans="1:13" ht="13.8" hidden="1" x14ac:dyDescent="0.25">
      <c r="A47" s="2">
        <v>1</v>
      </c>
      <c r="B47" s="45" t="s">
        <v>139</v>
      </c>
      <c r="C47" s="60" t="s">
        <v>146</v>
      </c>
      <c r="D47" s="54" t="s">
        <v>147</v>
      </c>
      <c r="E47" s="152"/>
      <c r="F47" s="152"/>
      <c r="G47" s="37"/>
      <c r="H47" s="38">
        <f t="shared" si="0"/>
        <v>0</v>
      </c>
      <c r="I47" s="62"/>
      <c r="J47" s="31"/>
      <c r="K47" s="140"/>
      <c r="L47" s="141"/>
      <c r="M47" s="46"/>
    </row>
    <row r="48" spans="1:13" ht="13.8" x14ac:dyDescent="0.25">
      <c r="A48" s="2">
        <v>1</v>
      </c>
      <c r="B48" s="45" t="s">
        <v>148</v>
      </c>
      <c r="C48" s="60" t="s">
        <v>149</v>
      </c>
      <c r="D48" s="54" t="s">
        <v>150</v>
      </c>
      <c r="E48" s="152"/>
      <c r="F48" s="152"/>
      <c r="G48" s="37">
        <v>2700000</v>
      </c>
      <c r="H48" s="38">
        <f t="shared" si="0"/>
        <v>2700000</v>
      </c>
      <c r="I48" s="52"/>
      <c r="J48" s="31"/>
      <c r="K48" s="140"/>
      <c r="L48" s="141" t="s">
        <v>1101</v>
      </c>
      <c r="M48" s="46" t="s">
        <v>1102</v>
      </c>
    </row>
    <row r="49" spans="1:13" ht="13.8" hidden="1" x14ac:dyDescent="0.25">
      <c r="A49" s="2">
        <v>1</v>
      </c>
      <c r="B49" s="45" t="s">
        <v>148</v>
      </c>
      <c r="C49" s="34" t="s">
        <v>153</v>
      </c>
      <c r="D49" s="50" t="s">
        <v>154</v>
      </c>
      <c r="E49" s="145"/>
      <c r="F49" s="145"/>
      <c r="G49" s="57"/>
      <c r="H49" s="38">
        <f t="shared" si="0"/>
        <v>0</v>
      </c>
      <c r="I49" s="53"/>
      <c r="J49" s="31"/>
      <c r="K49" s="140"/>
      <c r="L49" s="143"/>
      <c r="M49" s="46"/>
    </row>
    <row r="50" spans="1:13" ht="13.8" hidden="1" x14ac:dyDescent="0.25">
      <c r="A50" s="2">
        <v>1</v>
      </c>
      <c r="B50" s="45" t="s">
        <v>148</v>
      </c>
      <c r="C50" s="34" t="s">
        <v>155</v>
      </c>
      <c r="D50" s="50" t="s">
        <v>156</v>
      </c>
      <c r="E50" s="145"/>
      <c r="F50" s="145"/>
      <c r="G50" s="57"/>
      <c r="H50" s="38">
        <f t="shared" si="0"/>
        <v>0</v>
      </c>
      <c r="I50" s="53"/>
      <c r="J50" s="31"/>
      <c r="K50" s="140"/>
      <c r="L50" s="143"/>
      <c r="M50" s="46"/>
    </row>
    <row r="51" spans="1:13" ht="13.8" hidden="1" x14ac:dyDescent="0.25">
      <c r="A51" s="2">
        <v>1</v>
      </c>
      <c r="B51" s="45" t="s">
        <v>157</v>
      </c>
      <c r="C51" s="34" t="s">
        <v>158</v>
      </c>
      <c r="D51" s="50" t="s">
        <v>159</v>
      </c>
      <c r="E51" s="145"/>
      <c r="F51" s="145"/>
      <c r="G51" s="48"/>
      <c r="H51" s="38">
        <f t="shared" si="0"/>
        <v>0</v>
      </c>
      <c r="I51" s="53"/>
      <c r="J51" s="31"/>
      <c r="K51" s="140"/>
      <c r="L51" s="141"/>
      <c r="M51" s="46"/>
    </row>
    <row r="52" spans="1:13" ht="13.8" hidden="1" x14ac:dyDescent="0.25">
      <c r="A52" s="2">
        <v>1</v>
      </c>
      <c r="B52" s="45" t="s">
        <v>157</v>
      </c>
      <c r="C52" s="34" t="s">
        <v>164</v>
      </c>
      <c r="D52" s="50" t="s">
        <v>165</v>
      </c>
      <c r="E52" s="145"/>
      <c r="F52" s="145"/>
      <c r="G52" s="48"/>
      <c r="H52" s="38">
        <f t="shared" si="0"/>
        <v>0</v>
      </c>
      <c r="I52" s="52"/>
      <c r="J52" s="31"/>
      <c r="K52" s="140"/>
      <c r="L52" s="143"/>
      <c r="M52" s="46"/>
    </row>
    <row r="53" spans="1:13" ht="13.8" x14ac:dyDescent="0.25">
      <c r="A53" s="2">
        <v>1</v>
      </c>
      <c r="B53" s="45" t="s">
        <v>166</v>
      </c>
      <c r="C53" s="34" t="s">
        <v>167</v>
      </c>
      <c r="D53" s="54" t="s">
        <v>168</v>
      </c>
      <c r="E53" s="145"/>
      <c r="F53" s="145"/>
      <c r="G53" s="48">
        <v>500000</v>
      </c>
      <c r="H53" s="38">
        <f t="shared" si="0"/>
        <v>500000</v>
      </c>
      <c r="I53" s="52"/>
      <c r="J53" s="31"/>
      <c r="K53" s="140"/>
      <c r="L53" s="143" t="s">
        <v>1103</v>
      </c>
      <c r="M53" s="46" t="s">
        <v>1104</v>
      </c>
    </row>
    <row r="54" spans="1:13" ht="13.8" hidden="1" x14ac:dyDescent="0.25">
      <c r="A54" s="2">
        <v>1</v>
      </c>
      <c r="B54" s="45" t="s">
        <v>54</v>
      </c>
      <c r="C54" s="34" t="s">
        <v>172</v>
      </c>
      <c r="D54" s="54" t="s">
        <v>173</v>
      </c>
      <c r="E54" s="145"/>
      <c r="F54" s="145"/>
      <c r="G54" s="48"/>
      <c r="H54" s="38">
        <f t="shared" si="0"/>
        <v>0</v>
      </c>
      <c r="I54" s="53"/>
      <c r="J54" s="31"/>
      <c r="K54" s="140"/>
      <c r="L54" s="143"/>
      <c r="M54" s="46"/>
    </row>
    <row r="55" spans="1:13" ht="13.8" hidden="1" x14ac:dyDescent="0.25">
      <c r="A55" s="2">
        <v>1</v>
      </c>
      <c r="B55" s="45" t="s">
        <v>54</v>
      </c>
      <c r="C55" s="34" t="s">
        <v>174</v>
      </c>
      <c r="D55" s="54" t="s">
        <v>175</v>
      </c>
      <c r="E55" s="145"/>
      <c r="F55" s="145"/>
      <c r="G55" s="48"/>
      <c r="H55" s="38">
        <f t="shared" si="0"/>
        <v>0</v>
      </c>
      <c r="I55" s="53"/>
      <c r="J55" s="31"/>
      <c r="K55" s="140"/>
      <c r="L55" s="143"/>
      <c r="M55" s="46"/>
    </row>
    <row r="56" spans="1:13" ht="26.4" hidden="1" x14ac:dyDescent="0.25">
      <c r="A56" s="2">
        <v>1</v>
      </c>
      <c r="B56" s="45" t="s">
        <v>166</v>
      </c>
      <c r="C56" s="34" t="s">
        <v>176</v>
      </c>
      <c r="D56" s="54" t="s">
        <v>177</v>
      </c>
      <c r="E56" s="145"/>
      <c r="F56" s="145"/>
      <c r="G56" s="48"/>
      <c r="H56" s="38">
        <f t="shared" si="0"/>
        <v>0</v>
      </c>
      <c r="I56" s="53"/>
      <c r="J56" s="31"/>
      <c r="K56" s="140"/>
      <c r="L56" s="143"/>
      <c r="M56" s="46"/>
    </row>
    <row r="57" spans="1:13" ht="13.8" x14ac:dyDescent="0.25">
      <c r="A57" s="2">
        <v>1</v>
      </c>
      <c r="B57" s="45" t="s">
        <v>166</v>
      </c>
      <c r="C57" s="34" t="s">
        <v>180</v>
      </c>
      <c r="D57" s="54" t="s">
        <v>181</v>
      </c>
      <c r="E57" s="145"/>
      <c r="F57" s="145"/>
      <c r="G57" s="48">
        <v>500000</v>
      </c>
      <c r="H57" s="38">
        <f t="shared" si="0"/>
        <v>500000</v>
      </c>
      <c r="I57" s="53"/>
      <c r="J57" s="31" t="s">
        <v>129</v>
      </c>
      <c r="K57" s="140" t="s">
        <v>1105</v>
      </c>
      <c r="L57" s="143"/>
      <c r="M57" s="46"/>
    </row>
    <row r="58" spans="1:13" ht="26.4" x14ac:dyDescent="0.25">
      <c r="A58" s="2">
        <v>1</v>
      </c>
      <c r="B58" s="45" t="s">
        <v>166</v>
      </c>
      <c r="C58" s="34" t="s">
        <v>184</v>
      </c>
      <c r="D58" s="54" t="s">
        <v>185</v>
      </c>
      <c r="E58" s="145"/>
      <c r="F58" s="145"/>
      <c r="G58" s="48">
        <v>200000</v>
      </c>
      <c r="H58" s="38">
        <f t="shared" si="0"/>
        <v>200000</v>
      </c>
      <c r="I58" s="52"/>
      <c r="J58" s="31"/>
      <c r="K58" s="140"/>
      <c r="L58" s="143" t="s">
        <v>1106</v>
      </c>
      <c r="M58" s="46" t="s">
        <v>1107</v>
      </c>
    </row>
    <row r="59" spans="1:13" ht="26.4" x14ac:dyDescent="0.25">
      <c r="A59" s="2">
        <v>1</v>
      </c>
      <c r="B59" s="45" t="s">
        <v>166</v>
      </c>
      <c r="C59" s="34" t="s">
        <v>186</v>
      </c>
      <c r="D59" s="54" t="s">
        <v>187</v>
      </c>
      <c r="E59" s="145"/>
      <c r="F59" s="145"/>
      <c r="G59" s="48">
        <v>1000000</v>
      </c>
      <c r="H59" s="38">
        <f t="shared" si="0"/>
        <v>1000000</v>
      </c>
      <c r="I59" s="52"/>
      <c r="J59" s="31" t="s">
        <v>86</v>
      </c>
      <c r="K59" s="140" t="s">
        <v>1108</v>
      </c>
      <c r="L59" s="143" t="s">
        <v>1109</v>
      </c>
      <c r="M59" s="46" t="s">
        <v>1110</v>
      </c>
    </row>
    <row r="60" spans="1:13" ht="26.4" x14ac:dyDescent="0.25">
      <c r="A60" s="2">
        <v>1</v>
      </c>
      <c r="B60" s="45" t="s">
        <v>166</v>
      </c>
      <c r="C60" s="34" t="s">
        <v>190</v>
      </c>
      <c r="D60" s="54" t="s">
        <v>798</v>
      </c>
      <c r="E60" s="145"/>
      <c r="F60" s="145"/>
      <c r="G60" s="48">
        <v>360000</v>
      </c>
      <c r="H60" s="38">
        <f t="shared" si="0"/>
        <v>360000</v>
      </c>
      <c r="I60" s="52"/>
      <c r="J60" s="31" t="s">
        <v>129</v>
      </c>
      <c r="K60" s="140" t="s">
        <v>1111</v>
      </c>
      <c r="L60" s="143"/>
      <c r="M60" s="46"/>
    </row>
    <row r="61" spans="1:13" ht="13.8" x14ac:dyDescent="0.25">
      <c r="A61" s="2">
        <v>1</v>
      </c>
      <c r="B61" s="45" t="s">
        <v>166</v>
      </c>
      <c r="C61" s="34" t="s">
        <v>194</v>
      </c>
      <c r="D61" s="50" t="s">
        <v>195</v>
      </c>
      <c r="E61" s="145"/>
      <c r="F61" s="145"/>
      <c r="G61" s="48">
        <v>500000</v>
      </c>
      <c r="H61" s="38">
        <f t="shared" si="0"/>
        <v>500000</v>
      </c>
      <c r="I61" s="53"/>
      <c r="J61" s="31" t="s">
        <v>129</v>
      </c>
      <c r="K61" s="140" t="s">
        <v>1112</v>
      </c>
      <c r="L61" s="143"/>
      <c r="M61" s="46"/>
    </row>
    <row r="62" spans="1:13" ht="13.8" hidden="1" x14ac:dyDescent="0.25">
      <c r="A62" s="2">
        <v>1</v>
      </c>
      <c r="B62" s="45" t="s">
        <v>198</v>
      </c>
      <c r="C62" s="34" t="s">
        <v>199</v>
      </c>
      <c r="D62" s="50" t="s">
        <v>200</v>
      </c>
      <c r="E62" s="145"/>
      <c r="F62" s="145"/>
      <c r="G62" s="57"/>
      <c r="H62" s="38">
        <f t="shared" si="0"/>
        <v>0</v>
      </c>
      <c r="I62" s="53"/>
      <c r="J62" s="31"/>
      <c r="K62" s="140"/>
      <c r="L62" s="143"/>
      <c r="M62" s="46"/>
    </row>
    <row r="63" spans="1:13" ht="13.8" hidden="1" x14ac:dyDescent="0.25">
      <c r="A63" s="2">
        <v>1</v>
      </c>
      <c r="B63" s="45" t="s">
        <v>198</v>
      </c>
      <c r="C63" s="34" t="s">
        <v>201</v>
      </c>
      <c r="D63" s="50" t="s">
        <v>202</v>
      </c>
      <c r="E63" s="145"/>
      <c r="F63" s="145"/>
      <c r="G63" s="48"/>
      <c r="H63" s="38">
        <f t="shared" si="0"/>
        <v>0</v>
      </c>
      <c r="I63" s="53"/>
      <c r="J63" s="31"/>
      <c r="K63" s="140"/>
      <c r="L63" s="143"/>
      <c r="M63" s="46"/>
    </row>
    <row r="64" spans="1:13" ht="13.8" hidden="1" x14ac:dyDescent="0.25">
      <c r="A64" s="2">
        <v>1</v>
      </c>
      <c r="B64" s="45" t="s">
        <v>198</v>
      </c>
      <c r="C64" s="34" t="s">
        <v>203</v>
      </c>
      <c r="D64" s="50" t="s">
        <v>204</v>
      </c>
      <c r="E64" s="145"/>
      <c r="F64" s="145"/>
      <c r="G64" s="48"/>
      <c r="H64" s="38">
        <f t="shared" si="0"/>
        <v>0</v>
      </c>
      <c r="I64" s="53"/>
      <c r="J64" s="31"/>
      <c r="K64" s="140"/>
      <c r="L64" s="143"/>
      <c r="M64" s="46"/>
    </row>
    <row r="65" spans="1:13" ht="13.8" x14ac:dyDescent="0.25">
      <c r="A65" s="2">
        <v>1</v>
      </c>
      <c r="B65" s="45" t="s">
        <v>198</v>
      </c>
      <c r="C65" s="34" t="s">
        <v>205</v>
      </c>
      <c r="D65" s="50" t="s">
        <v>206</v>
      </c>
      <c r="E65" s="145"/>
      <c r="F65" s="145"/>
      <c r="G65" s="48">
        <v>400000</v>
      </c>
      <c r="H65" s="38">
        <f t="shared" si="0"/>
        <v>400000</v>
      </c>
      <c r="I65" s="52"/>
      <c r="J65" s="31"/>
      <c r="K65" s="140"/>
      <c r="L65" s="143"/>
      <c r="M65" s="46"/>
    </row>
    <row r="66" spans="1:13" ht="13.8" hidden="1" x14ac:dyDescent="0.25">
      <c r="A66" s="2">
        <v>1</v>
      </c>
      <c r="B66" s="45" t="s">
        <v>207</v>
      </c>
      <c r="C66" s="34" t="s">
        <v>208</v>
      </c>
      <c r="D66" s="50" t="s">
        <v>209</v>
      </c>
      <c r="E66" s="145"/>
      <c r="F66" s="145"/>
      <c r="G66" s="57"/>
      <c r="H66" s="38">
        <f t="shared" si="0"/>
        <v>0</v>
      </c>
      <c r="I66" s="53"/>
      <c r="J66" s="31"/>
      <c r="K66" s="140"/>
      <c r="L66" s="143"/>
      <c r="M66" s="46"/>
    </row>
    <row r="67" spans="1:13" ht="13.8" hidden="1" x14ac:dyDescent="0.25">
      <c r="A67" s="2">
        <v>1</v>
      </c>
      <c r="B67" s="45" t="s">
        <v>207</v>
      </c>
      <c r="C67" s="34" t="s">
        <v>210</v>
      </c>
      <c r="D67" s="50" t="s">
        <v>211</v>
      </c>
      <c r="E67" s="145"/>
      <c r="F67" s="145"/>
      <c r="G67" s="57"/>
      <c r="H67" s="38">
        <f t="shared" si="0"/>
        <v>0</v>
      </c>
      <c r="I67" s="53"/>
      <c r="J67" s="31"/>
      <c r="K67" s="140"/>
      <c r="L67" s="143"/>
      <c r="M67" s="46"/>
    </row>
    <row r="68" spans="1:13" ht="13.8" hidden="1" x14ac:dyDescent="0.25">
      <c r="A68" s="2">
        <v>1</v>
      </c>
      <c r="B68" s="45" t="s">
        <v>207</v>
      </c>
      <c r="C68" s="34" t="s">
        <v>212</v>
      </c>
      <c r="D68" s="50" t="s">
        <v>213</v>
      </c>
      <c r="E68" s="145"/>
      <c r="F68" s="145"/>
      <c r="G68" s="57"/>
      <c r="H68" s="38">
        <f t="shared" si="0"/>
        <v>0</v>
      </c>
      <c r="I68" s="53"/>
      <c r="J68" s="31"/>
      <c r="K68" s="140"/>
      <c r="L68" s="143"/>
      <c r="M68" s="46"/>
    </row>
    <row r="69" spans="1:13" ht="13.8" hidden="1" x14ac:dyDescent="0.25">
      <c r="A69" s="2">
        <v>1</v>
      </c>
      <c r="B69" s="45" t="s">
        <v>207</v>
      </c>
      <c r="C69" s="34" t="s">
        <v>214</v>
      </c>
      <c r="D69" s="50" t="s">
        <v>215</v>
      </c>
      <c r="E69" s="145"/>
      <c r="F69" s="145"/>
      <c r="G69" s="57"/>
      <c r="H69" s="38">
        <f t="shared" si="0"/>
        <v>0</v>
      </c>
      <c r="I69" s="53"/>
      <c r="J69" s="31"/>
      <c r="K69" s="140"/>
      <c r="L69" s="143"/>
      <c r="M69" s="46"/>
    </row>
    <row r="70" spans="1:13" ht="13.8" hidden="1" x14ac:dyDescent="0.25">
      <c r="A70" s="2">
        <v>1</v>
      </c>
      <c r="B70" s="45" t="s">
        <v>207</v>
      </c>
      <c r="C70" s="34" t="s">
        <v>216</v>
      </c>
      <c r="D70" s="50" t="s">
        <v>217</v>
      </c>
      <c r="E70" s="145"/>
      <c r="F70" s="145"/>
      <c r="G70" s="48"/>
      <c r="H70" s="38">
        <f t="shared" si="0"/>
        <v>0</v>
      </c>
      <c r="I70" s="52"/>
      <c r="J70" s="31"/>
      <c r="K70" s="140"/>
      <c r="L70" s="143"/>
      <c r="M70" s="46"/>
    </row>
    <row r="71" spans="1:13" ht="13.8" hidden="1" x14ac:dyDescent="0.25">
      <c r="A71" s="2"/>
      <c r="B71" s="45" t="s">
        <v>207</v>
      </c>
      <c r="C71" s="34" t="s">
        <v>218</v>
      </c>
      <c r="D71" s="50" t="s">
        <v>219</v>
      </c>
      <c r="E71" s="145"/>
      <c r="F71" s="145"/>
      <c r="G71" s="48"/>
      <c r="H71" s="38">
        <f t="shared" ref="H71:H134" si="1">+E71+F71+G71</f>
        <v>0</v>
      </c>
      <c r="I71" s="53"/>
      <c r="J71" s="31"/>
      <c r="K71" s="140"/>
      <c r="L71" s="143"/>
      <c r="M71" s="46"/>
    </row>
    <row r="72" spans="1:13" ht="13.8" x14ac:dyDescent="0.25">
      <c r="A72" s="2">
        <v>2</v>
      </c>
      <c r="B72" s="2" t="s">
        <v>220</v>
      </c>
      <c r="C72" s="34" t="s">
        <v>221</v>
      </c>
      <c r="D72" s="50" t="s">
        <v>222</v>
      </c>
      <c r="E72" s="145"/>
      <c r="F72" s="145"/>
      <c r="G72" s="48">
        <v>900000</v>
      </c>
      <c r="H72" s="38">
        <f t="shared" si="1"/>
        <v>900000</v>
      </c>
      <c r="I72" s="52"/>
      <c r="J72" s="31"/>
      <c r="K72" s="140"/>
      <c r="L72" s="143"/>
      <c r="M72" s="46"/>
    </row>
    <row r="73" spans="1:13" ht="13.8" hidden="1" x14ac:dyDescent="0.25">
      <c r="A73" s="2">
        <v>2</v>
      </c>
      <c r="B73" s="2" t="s">
        <v>220</v>
      </c>
      <c r="C73" s="34" t="s">
        <v>223</v>
      </c>
      <c r="D73" s="50" t="s">
        <v>224</v>
      </c>
      <c r="E73" s="145"/>
      <c r="F73" s="145"/>
      <c r="G73" s="48"/>
      <c r="H73" s="38">
        <f t="shared" si="1"/>
        <v>0</v>
      </c>
      <c r="I73" s="53"/>
      <c r="J73" s="31"/>
      <c r="K73" s="140"/>
      <c r="L73" s="143"/>
      <c r="M73" s="46"/>
    </row>
    <row r="74" spans="1:13" ht="13.8" hidden="1" x14ac:dyDescent="0.25">
      <c r="A74" s="2">
        <v>2</v>
      </c>
      <c r="B74" s="2" t="s">
        <v>220</v>
      </c>
      <c r="C74" s="34" t="s">
        <v>225</v>
      </c>
      <c r="D74" s="50" t="s">
        <v>226</v>
      </c>
      <c r="E74" s="145"/>
      <c r="F74" s="145"/>
      <c r="G74" s="48"/>
      <c r="H74" s="38">
        <f t="shared" si="1"/>
        <v>0</v>
      </c>
      <c r="I74" s="53"/>
      <c r="J74" s="31"/>
      <c r="K74" s="140"/>
      <c r="L74" s="143"/>
      <c r="M74" s="46"/>
    </row>
    <row r="75" spans="1:13" ht="13.8" x14ac:dyDescent="0.25">
      <c r="A75" s="2">
        <v>2</v>
      </c>
      <c r="B75" s="2" t="s">
        <v>220</v>
      </c>
      <c r="C75" s="34" t="s">
        <v>227</v>
      </c>
      <c r="D75" s="50" t="s">
        <v>228</v>
      </c>
      <c r="E75" s="145"/>
      <c r="F75" s="145"/>
      <c r="G75" s="48">
        <v>100000</v>
      </c>
      <c r="H75" s="38">
        <f t="shared" si="1"/>
        <v>100000</v>
      </c>
      <c r="I75" s="53"/>
      <c r="J75" s="31"/>
      <c r="K75" s="140"/>
      <c r="L75" s="143"/>
      <c r="M75" s="46"/>
    </row>
    <row r="76" spans="1:13" ht="13.8" hidden="1" x14ac:dyDescent="0.25">
      <c r="A76" s="2">
        <v>2</v>
      </c>
      <c r="B76" s="2" t="s">
        <v>220</v>
      </c>
      <c r="C76" s="34" t="s">
        <v>229</v>
      </c>
      <c r="D76" s="50" t="s">
        <v>230</v>
      </c>
      <c r="E76" s="145"/>
      <c r="F76" s="145"/>
      <c r="G76" s="48"/>
      <c r="H76" s="38">
        <f t="shared" si="1"/>
        <v>0</v>
      </c>
      <c r="I76" s="52"/>
      <c r="J76" s="31"/>
      <c r="K76" s="140"/>
      <c r="L76" s="143"/>
      <c r="M76" s="46"/>
    </row>
    <row r="77" spans="1:13" ht="13.8" hidden="1" x14ac:dyDescent="0.25">
      <c r="A77" s="2">
        <v>2</v>
      </c>
      <c r="B77" s="2" t="s">
        <v>231</v>
      </c>
      <c r="C77" s="34" t="s">
        <v>232</v>
      </c>
      <c r="D77" s="50" t="s">
        <v>233</v>
      </c>
      <c r="E77" s="145"/>
      <c r="F77" s="145"/>
      <c r="G77" s="57"/>
      <c r="H77" s="38">
        <f t="shared" si="1"/>
        <v>0</v>
      </c>
      <c r="I77" s="53"/>
      <c r="J77" s="31"/>
      <c r="K77" s="140"/>
      <c r="L77" s="143"/>
      <c r="M77" s="46"/>
    </row>
    <row r="78" spans="1:13" ht="13.8" hidden="1" x14ac:dyDescent="0.25">
      <c r="A78" s="2">
        <v>2</v>
      </c>
      <c r="B78" s="2" t="s">
        <v>231</v>
      </c>
      <c r="C78" s="34" t="s">
        <v>234</v>
      </c>
      <c r="D78" s="50" t="s">
        <v>235</v>
      </c>
      <c r="E78" s="145"/>
      <c r="F78" s="145"/>
      <c r="G78" s="48"/>
      <c r="H78" s="38">
        <f t="shared" si="1"/>
        <v>0</v>
      </c>
      <c r="I78" s="53"/>
      <c r="J78" s="31"/>
      <c r="K78" s="140"/>
      <c r="L78" s="143"/>
      <c r="M78" s="46"/>
    </row>
    <row r="79" spans="1:13" ht="13.8" x14ac:dyDescent="0.25">
      <c r="A79" s="2">
        <v>2</v>
      </c>
      <c r="B79" s="2" t="s">
        <v>231</v>
      </c>
      <c r="C79" s="34" t="s">
        <v>238</v>
      </c>
      <c r="D79" s="50" t="s">
        <v>239</v>
      </c>
      <c r="E79" s="145"/>
      <c r="F79" s="145"/>
      <c r="G79" s="48">
        <v>300000</v>
      </c>
      <c r="H79" s="38">
        <f t="shared" si="1"/>
        <v>300000</v>
      </c>
      <c r="I79" s="53"/>
      <c r="J79" s="31"/>
      <c r="K79" s="140"/>
      <c r="L79" s="143"/>
      <c r="M79" s="46"/>
    </row>
    <row r="80" spans="1:13" ht="13.8" hidden="1" x14ac:dyDescent="0.25">
      <c r="A80" s="2">
        <v>2</v>
      </c>
      <c r="B80" s="2" t="s">
        <v>231</v>
      </c>
      <c r="C80" s="34" t="s">
        <v>241</v>
      </c>
      <c r="D80" s="50" t="s">
        <v>242</v>
      </c>
      <c r="E80" s="145"/>
      <c r="F80" s="145"/>
      <c r="G80" s="57"/>
      <c r="H80" s="38">
        <f t="shared" si="1"/>
        <v>0</v>
      </c>
      <c r="I80" s="53"/>
      <c r="J80" s="31"/>
      <c r="K80" s="140"/>
      <c r="L80" s="143"/>
      <c r="M80" s="46"/>
    </row>
    <row r="81" spans="1:13" ht="13.8" hidden="1" x14ac:dyDescent="0.25">
      <c r="A81" s="2">
        <v>2</v>
      </c>
      <c r="B81" s="2" t="s">
        <v>243</v>
      </c>
      <c r="C81" s="34" t="s">
        <v>244</v>
      </c>
      <c r="D81" s="50" t="s">
        <v>245</v>
      </c>
      <c r="E81" s="145"/>
      <c r="F81" s="145"/>
      <c r="G81" s="48"/>
      <c r="H81" s="38">
        <f t="shared" si="1"/>
        <v>0</v>
      </c>
      <c r="I81" s="62"/>
      <c r="J81" s="31"/>
      <c r="K81" s="140"/>
      <c r="L81" s="143"/>
      <c r="M81" s="46"/>
    </row>
    <row r="82" spans="1:13" ht="13.8" hidden="1" x14ac:dyDescent="0.25">
      <c r="A82" s="2">
        <v>2</v>
      </c>
      <c r="B82" s="2" t="s">
        <v>243</v>
      </c>
      <c r="C82" s="34" t="s">
        <v>246</v>
      </c>
      <c r="D82" s="50" t="s">
        <v>247</v>
      </c>
      <c r="E82" s="145"/>
      <c r="F82" s="145"/>
      <c r="G82" s="48"/>
      <c r="H82" s="38">
        <f t="shared" si="1"/>
        <v>0</v>
      </c>
      <c r="I82" s="62"/>
      <c r="J82" s="31"/>
      <c r="K82" s="140"/>
      <c r="L82" s="143"/>
      <c r="M82" s="46"/>
    </row>
    <row r="83" spans="1:13" ht="13.8" hidden="1" x14ac:dyDescent="0.25">
      <c r="A83" s="2">
        <v>2</v>
      </c>
      <c r="B83" s="2" t="s">
        <v>243</v>
      </c>
      <c r="C83" s="34" t="s">
        <v>248</v>
      </c>
      <c r="D83" s="50" t="s">
        <v>249</v>
      </c>
      <c r="E83" s="145"/>
      <c r="F83" s="145"/>
      <c r="G83" s="48"/>
      <c r="H83" s="38">
        <f t="shared" si="1"/>
        <v>0</v>
      </c>
      <c r="I83" s="62"/>
      <c r="J83" s="31"/>
      <c r="K83" s="140"/>
      <c r="L83" s="143"/>
      <c r="M83" s="46"/>
    </row>
    <row r="84" spans="1:13" ht="26.4" x14ac:dyDescent="0.25">
      <c r="A84" s="2">
        <v>2</v>
      </c>
      <c r="B84" s="2" t="s">
        <v>243</v>
      </c>
      <c r="C84" s="34" t="s">
        <v>250</v>
      </c>
      <c r="D84" s="54" t="s">
        <v>251</v>
      </c>
      <c r="E84" s="145"/>
      <c r="F84" s="145"/>
      <c r="G84" s="48">
        <v>200000</v>
      </c>
      <c r="H84" s="38">
        <f t="shared" si="1"/>
        <v>200000</v>
      </c>
      <c r="I84" s="62"/>
      <c r="J84" s="31"/>
      <c r="K84" s="140"/>
      <c r="L84" s="143"/>
      <c r="M84" s="46"/>
    </row>
    <row r="85" spans="1:13" ht="13.8" hidden="1" x14ac:dyDescent="0.25">
      <c r="A85" s="2">
        <v>2</v>
      </c>
      <c r="B85" s="2" t="s">
        <v>243</v>
      </c>
      <c r="C85" s="34" t="s">
        <v>253</v>
      </c>
      <c r="D85" s="54" t="s">
        <v>254</v>
      </c>
      <c r="E85" s="145"/>
      <c r="F85" s="145"/>
      <c r="G85" s="48"/>
      <c r="H85" s="38">
        <f t="shared" si="1"/>
        <v>0</v>
      </c>
      <c r="I85" s="62"/>
      <c r="J85" s="31"/>
      <c r="K85" s="140"/>
      <c r="L85" s="143"/>
      <c r="M85" s="46"/>
    </row>
    <row r="86" spans="1:13" ht="13.8" hidden="1" x14ac:dyDescent="0.25">
      <c r="A86" s="2">
        <v>2</v>
      </c>
      <c r="B86" s="2" t="s">
        <v>243</v>
      </c>
      <c r="C86" s="34" t="s">
        <v>255</v>
      </c>
      <c r="D86" s="54" t="s">
        <v>256</v>
      </c>
      <c r="E86" s="145"/>
      <c r="F86" s="145"/>
      <c r="G86" s="48"/>
      <c r="H86" s="38">
        <f t="shared" si="1"/>
        <v>0</v>
      </c>
      <c r="I86" s="62"/>
      <c r="J86" s="31"/>
      <c r="K86" s="140"/>
      <c r="L86" s="143"/>
      <c r="M86" s="46"/>
    </row>
    <row r="87" spans="1:13" ht="26.4" hidden="1" x14ac:dyDescent="0.25">
      <c r="A87" s="2">
        <v>2</v>
      </c>
      <c r="B87" s="2" t="s">
        <v>243</v>
      </c>
      <c r="C87" s="34" t="s">
        <v>257</v>
      </c>
      <c r="D87" s="54" t="s">
        <v>258</v>
      </c>
      <c r="E87" s="145"/>
      <c r="F87" s="145"/>
      <c r="G87" s="48"/>
      <c r="H87" s="38">
        <f t="shared" si="1"/>
        <v>0</v>
      </c>
      <c r="I87" s="62"/>
      <c r="J87" s="31"/>
      <c r="K87" s="140"/>
      <c r="L87" s="143"/>
      <c r="M87" s="46"/>
    </row>
    <row r="88" spans="1:13" ht="13.8" x14ac:dyDescent="0.25">
      <c r="A88" s="2">
        <v>2</v>
      </c>
      <c r="B88" s="2" t="s">
        <v>259</v>
      </c>
      <c r="C88" s="34" t="s">
        <v>260</v>
      </c>
      <c r="D88" s="50" t="s">
        <v>261</v>
      </c>
      <c r="E88" s="145"/>
      <c r="F88" s="145"/>
      <c r="G88" s="48">
        <v>100000</v>
      </c>
      <c r="H88" s="38">
        <f t="shared" si="1"/>
        <v>100000</v>
      </c>
      <c r="I88" s="52"/>
      <c r="J88" s="31"/>
      <c r="K88" s="140"/>
      <c r="L88" s="143"/>
      <c r="M88" s="46"/>
    </row>
    <row r="89" spans="1:13" ht="13.8" x14ac:dyDescent="0.25">
      <c r="A89" s="2">
        <v>2</v>
      </c>
      <c r="B89" s="2" t="s">
        <v>259</v>
      </c>
      <c r="C89" s="34" t="s">
        <v>263</v>
      </c>
      <c r="D89" s="50" t="s">
        <v>264</v>
      </c>
      <c r="E89" s="145"/>
      <c r="F89" s="145"/>
      <c r="G89" s="48">
        <v>116143</v>
      </c>
      <c r="H89" s="38">
        <f t="shared" si="1"/>
        <v>116143</v>
      </c>
      <c r="I89" s="53"/>
      <c r="J89" s="31"/>
      <c r="K89" s="140"/>
      <c r="L89" s="143"/>
      <c r="M89" s="46"/>
    </row>
    <row r="90" spans="1:13" ht="13.8" hidden="1" x14ac:dyDescent="0.25">
      <c r="A90" s="2">
        <v>2</v>
      </c>
      <c r="B90" s="2" t="s">
        <v>267</v>
      </c>
      <c r="C90" s="34" t="s">
        <v>268</v>
      </c>
      <c r="D90" s="50" t="s">
        <v>269</v>
      </c>
      <c r="E90" s="145"/>
      <c r="F90" s="145"/>
      <c r="G90" s="57"/>
      <c r="H90" s="38">
        <f t="shared" si="1"/>
        <v>0</v>
      </c>
      <c r="I90" s="62"/>
      <c r="J90" s="31"/>
      <c r="K90" s="140"/>
      <c r="L90" s="143"/>
      <c r="M90" s="46"/>
    </row>
    <row r="91" spans="1:13" ht="13.8" hidden="1" x14ac:dyDescent="0.25">
      <c r="A91" s="2">
        <v>2</v>
      </c>
      <c r="B91" s="2" t="s">
        <v>267</v>
      </c>
      <c r="C91" s="34" t="s">
        <v>270</v>
      </c>
      <c r="D91" s="50" t="s">
        <v>271</v>
      </c>
      <c r="E91" s="145"/>
      <c r="F91" s="145"/>
      <c r="G91" s="57"/>
      <c r="H91" s="38">
        <f t="shared" si="1"/>
        <v>0</v>
      </c>
      <c r="I91" s="62"/>
      <c r="J91" s="31"/>
      <c r="K91" s="140"/>
      <c r="L91" s="143"/>
      <c r="M91" s="46"/>
    </row>
    <row r="92" spans="1:13" ht="13.8" hidden="1" x14ac:dyDescent="0.25">
      <c r="A92" s="2">
        <v>2</v>
      </c>
      <c r="B92" s="2" t="s">
        <v>267</v>
      </c>
      <c r="C92" s="34" t="s">
        <v>272</v>
      </c>
      <c r="D92" s="50" t="s">
        <v>273</v>
      </c>
      <c r="E92" s="145"/>
      <c r="F92" s="145"/>
      <c r="G92" s="57"/>
      <c r="H92" s="38">
        <f t="shared" si="1"/>
        <v>0</v>
      </c>
      <c r="I92" s="62"/>
      <c r="J92" s="31"/>
      <c r="K92" s="140"/>
      <c r="L92" s="143"/>
      <c r="M92" s="46"/>
    </row>
    <row r="93" spans="1:13" ht="13.8" hidden="1" x14ac:dyDescent="0.25">
      <c r="A93" s="2">
        <v>2</v>
      </c>
      <c r="B93" s="2" t="s">
        <v>267</v>
      </c>
      <c r="C93" s="34" t="s">
        <v>274</v>
      </c>
      <c r="D93" s="50" t="s">
        <v>275</v>
      </c>
      <c r="E93" s="145"/>
      <c r="F93" s="145"/>
      <c r="G93" s="57"/>
      <c r="H93" s="38">
        <f t="shared" si="1"/>
        <v>0</v>
      </c>
      <c r="I93" s="62"/>
      <c r="J93" s="31"/>
      <c r="K93" s="140"/>
      <c r="L93" s="143"/>
      <c r="M93" s="46"/>
    </row>
    <row r="94" spans="1:13" ht="13.8" x14ac:dyDescent="0.25">
      <c r="A94" s="2">
        <v>2</v>
      </c>
      <c r="B94" s="2" t="s">
        <v>276</v>
      </c>
      <c r="C94" s="34" t="s">
        <v>277</v>
      </c>
      <c r="D94" s="50" t="s">
        <v>278</v>
      </c>
      <c r="E94" s="145"/>
      <c r="F94" s="145"/>
      <c r="G94" s="48">
        <v>200000</v>
      </c>
      <c r="H94" s="38">
        <f t="shared" si="1"/>
        <v>200000</v>
      </c>
      <c r="I94" s="53"/>
      <c r="J94" s="31"/>
      <c r="K94" s="140"/>
      <c r="L94" s="143"/>
      <c r="M94" s="46"/>
    </row>
    <row r="95" spans="1:13" ht="26.4" hidden="1" x14ac:dyDescent="0.25">
      <c r="A95" s="2">
        <v>2</v>
      </c>
      <c r="B95" s="2" t="s">
        <v>276</v>
      </c>
      <c r="C95" s="34" t="s">
        <v>281</v>
      </c>
      <c r="D95" s="54" t="s">
        <v>282</v>
      </c>
      <c r="E95" s="145"/>
      <c r="F95" s="145"/>
      <c r="G95" s="48"/>
      <c r="H95" s="38">
        <f t="shared" si="1"/>
        <v>0</v>
      </c>
      <c r="I95" s="53"/>
      <c r="J95" s="31"/>
      <c r="K95" s="140"/>
      <c r="L95" s="143"/>
      <c r="M95" s="46"/>
    </row>
    <row r="96" spans="1:13" ht="13.8" x14ac:dyDescent="0.25">
      <c r="A96" s="2">
        <v>2</v>
      </c>
      <c r="B96" s="2" t="s">
        <v>276</v>
      </c>
      <c r="C96" s="34" t="s">
        <v>283</v>
      </c>
      <c r="D96" s="50" t="s">
        <v>284</v>
      </c>
      <c r="E96" s="145"/>
      <c r="F96" s="145"/>
      <c r="G96" s="48">
        <v>200000</v>
      </c>
      <c r="H96" s="38">
        <f t="shared" si="1"/>
        <v>200000</v>
      </c>
      <c r="I96" s="53"/>
      <c r="J96" s="31"/>
      <c r="K96" s="140"/>
      <c r="L96" s="143"/>
      <c r="M96" s="46"/>
    </row>
    <row r="97" spans="1:13" ht="13.8" hidden="1" x14ac:dyDescent="0.25">
      <c r="A97" s="2">
        <v>2</v>
      </c>
      <c r="B97" s="2" t="s">
        <v>276</v>
      </c>
      <c r="C97" s="34" t="s">
        <v>287</v>
      </c>
      <c r="D97" s="50" t="s">
        <v>288</v>
      </c>
      <c r="E97" s="145"/>
      <c r="F97" s="145"/>
      <c r="G97" s="48"/>
      <c r="H97" s="38">
        <f t="shared" si="1"/>
        <v>0</v>
      </c>
      <c r="I97" s="53"/>
      <c r="J97" s="31"/>
      <c r="K97" s="140"/>
      <c r="L97" s="143"/>
      <c r="M97" s="46"/>
    </row>
    <row r="98" spans="1:13" ht="13.8" x14ac:dyDescent="0.25">
      <c r="A98" s="2">
        <v>2</v>
      </c>
      <c r="B98" s="2" t="s">
        <v>276</v>
      </c>
      <c r="C98" s="34" t="s">
        <v>289</v>
      </c>
      <c r="D98" s="50" t="s">
        <v>290</v>
      </c>
      <c r="E98" s="145"/>
      <c r="F98" s="145"/>
      <c r="G98" s="48">
        <v>200000</v>
      </c>
      <c r="H98" s="38">
        <f t="shared" si="1"/>
        <v>200000</v>
      </c>
      <c r="I98" s="53"/>
      <c r="J98" s="31"/>
      <c r="K98" s="140"/>
      <c r="L98" s="143"/>
      <c r="M98" s="46"/>
    </row>
    <row r="99" spans="1:13" ht="13.8" hidden="1" x14ac:dyDescent="0.25">
      <c r="A99" s="2">
        <v>2</v>
      </c>
      <c r="B99" s="2" t="s">
        <v>276</v>
      </c>
      <c r="C99" s="34" t="s">
        <v>293</v>
      </c>
      <c r="D99" s="50" t="s">
        <v>294</v>
      </c>
      <c r="E99" s="145"/>
      <c r="F99" s="145"/>
      <c r="G99" s="48"/>
      <c r="H99" s="38">
        <f t="shared" si="1"/>
        <v>0</v>
      </c>
      <c r="I99" s="52"/>
      <c r="J99" s="31"/>
      <c r="K99" s="140"/>
      <c r="L99" s="143"/>
      <c r="M99" s="46"/>
    </row>
    <row r="100" spans="1:13" ht="13.8" hidden="1" x14ac:dyDescent="0.25">
      <c r="A100" s="2">
        <v>2</v>
      </c>
      <c r="B100" s="2" t="s">
        <v>276</v>
      </c>
      <c r="C100" s="34" t="s">
        <v>295</v>
      </c>
      <c r="D100" s="50" t="s">
        <v>296</v>
      </c>
      <c r="E100" s="145"/>
      <c r="F100" s="145"/>
      <c r="G100" s="48"/>
      <c r="H100" s="38">
        <f t="shared" si="1"/>
        <v>0</v>
      </c>
      <c r="I100" s="53"/>
      <c r="J100" s="31"/>
      <c r="K100" s="140"/>
      <c r="L100" s="143"/>
      <c r="M100" s="46"/>
    </row>
    <row r="101" spans="1:13" ht="13.8" hidden="1" x14ac:dyDescent="0.25">
      <c r="A101" s="2">
        <v>2</v>
      </c>
      <c r="B101" s="2" t="s">
        <v>276</v>
      </c>
      <c r="C101" s="34" t="s">
        <v>298</v>
      </c>
      <c r="D101" s="50" t="s">
        <v>299</v>
      </c>
      <c r="E101" s="145"/>
      <c r="F101" s="145"/>
      <c r="G101" s="48"/>
      <c r="H101" s="38">
        <f t="shared" si="1"/>
        <v>0</v>
      </c>
      <c r="I101" s="53"/>
      <c r="J101" s="31"/>
      <c r="K101" s="140"/>
      <c r="L101" s="143"/>
      <c r="M101" s="46"/>
    </row>
    <row r="102" spans="1:13" ht="13.8" hidden="1" x14ac:dyDescent="0.25">
      <c r="A102" s="2">
        <v>3</v>
      </c>
      <c r="B102" s="2" t="s">
        <v>300</v>
      </c>
      <c r="C102" s="34" t="s">
        <v>301</v>
      </c>
      <c r="D102" s="50" t="s">
        <v>302</v>
      </c>
      <c r="E102" s="153"/>
      <c r="F102" s="153"/>
      <c r="G102" s="57"/>
      <c r="H102" s="38">
        <f t="shared" si="1"/>
        <v>0</v>
      </c>
      <c r="I102" s="53"/>
      <c r="J102" s="31"/>
      <c r="K102" s="140"/>
      <c r="L102" s="143"/>
      <c r="M102" s="46"/>
    </row>
    <row r="103" spans="1:13" ht="13.8" hidden="1" x14ac:dyDescent="0.25">
      <c r="A103" s="2">
        <v>3</v>
      </c>
      <c r="B103" s="2" t="s">
        <v>300</v>
      </c>
      <c r="C103" s="34" t="s">
        <v>303</v>
      </c>
      <c r="D103" s="50" t="s">
        <v>304</v>
      </c>
      <c r="E103" s="153"/>
      <c r="F103" s="153"/>
      <c r="G103" s="57"/>
      <c r="H103" s="38">
        <f t="shared" si="1"/>
        <v>0</v>
      </c>
      <c r="I103" s="53"/>
      <c r="J103" s="31"/>
      <c r="K103" s="140"/>
      <c r="L103" s="143"/>
      <c r="M103" s="46"/>
    </row>
    <row r="104" spans="1:13" ht="13.8" hidden="1" x14ac:dyDescent="0.25">
      <c r="A104" s="2">
        <v>3</v>
      </c>
      <c r="B104" s="2" t="s">
        <v>300</v>
      </c>
      <c r="C104" s="34" t="s">
        <v>305</v>
      </c>
      <c r="D104" s="50" t="s">
        <v>306</v>
      </c>
      <c r="E104" s="153"/>
      <c r="F104" s="153"/>
      <c r="G104" s="57"/>
      <c r="H104" s="38">
        <f t="shared" si="1"/>
        <v>0</v>
      </c>
      <c r="I104" s="53"/>
      <c r="J104" s="31"/>
      <c r="K104" s="140"/>
      <c r="L104" s="143"/>
      <c r="M104" s="46"/>
    </row>
    <row r="105" spans="1:13" ht="13.8" hidden="1" x14ac:dyDescent="0.25">
      <c r="A105" s="2">
        <v>3</v>
      </c>
      <c r="B105" s="2" t="s">
        <v>300</v>
      </c>
      <c r="C105" s="34" t="s">
        <v>307</v>
      </c>
      <c r="D105" s="50" t="s">
        <v>308</v>
      </c>
      <c r="E105" s="153"/>
      <c r="F105" s="153"/>
      <c r="G105" s="57"/>
      <c r="H105" s="38">
        <f t="shared" si="1"/>
        <v>0</v>
      </c>
      <c r="I105" s="53"/>
      <c r="J105" s="31"/>
      <c r="K105" s="140"/>
      <c r="L105" s="143"/>
      <c r="M105" s="46"/>
    </row>
    <row r="106" spans="1:13" ht="13.8" hidden="1" x14ac:dyDescent="0.25">
      <c r="A106" s="2">
        <v>3</v>
      </c>
      <c r="B106" s="2" t="s">
        <v>309</v>
      </c>
      <c r="C106" s="34" t="s">
        <v>310</v>
      </c>
      <c r="D106" s="50" t="s">
        <v>311</v>
      </c>
      <c r="E106" s="153"/>
      <c r="F106" s="153"/>
      <c r="G106" s="57"/>
      <c r="H106" s="38">
        <f t="shared" si="1"/>
        <v>0</v>
      </c>
      <c r="I106" s="53"/>
      <c r="J106" s="31"/>
      <c r="K106" s="140"/>
      <c r="L106" s="143"/>
      <c r="M106" s="46"/>
    </row>
    <row r="107" spans="1:13" ht="13.8" hidden="1" x14ac:dyDescent="0.25">
      <c r="A107" s="2">
        <v>3</v>
      </c>
      <c r="B107" s="2" t="s">
        <v>309</v>
      </c>
      <c r="C107" s="34" t="s">
        <v>312</v>
      </c>
      <c r="D107" s="50" t="s">
        <v>313</v>
      </c>
      <c r="E107" s="153"/>
      <c r="F107" s="153"/>
      <c r="G107" s="57"/>
      <c r="H107" s="38">
        <f t="shared" si="1"/>
        <v>0</v>
      </c>
      <c r="I107" s="53"/>
      <c r="J107" s="31"/>
      <c r="K107" s="140"/>
      <c r="L107" s="143"/>
      <c r="M107" s="46"/>
    </row>
    <row r="108" spans="1:13" ht="13.8" hidden="1" x14ac:dyDescent="0.25">
      <c r="A108" s="2">
        <v>3</v>
      </c>
      <c r="B108" s="2" t="s">
        <v>309</v>
      </c>
      <c r="C108" s="34" t="s">
        <v>314</v>
      </c>
      <c r="D108" s="50" t="s">
        <v>315</v>
      </c>
      <c r="E108" s="153"/>
      <c r="F108" s="153"/>
      <c r="G108" s="57"/>
      <c r="H108" s="38">
        <f t="shared" si="1"/>
        <v>0</v>
      </c>
      <c r="I108" s="53"/>
      <c r="J108" s="31"/>
      <c r="K108" s="140"/>
      <c r="L108" s="143"/>
      <c r="M108" s="46"/>
    </row>
    <row r="109" spans="1:13" ht="13.8" hidden="1" x14ac:dyDescent="0.25">
      <c r="A109" s="2">
        <v>3</v>
      </c>
      <c r="B109" s="2" t="s">
        <v>309</v>
      </c>
      <c r="C109" s="34" t="s">
        <v>316</v>
      </c>
      <c r="D109" s="50" t="s">
        <v>317</v>
      </c>
      <c r="E109" s="153"/>
      <c r="F109" s="153"/>
      <c r="G109" s="57"/>
      <c r="H109" s="38">
        <f t="shared" si="1"/>
        <v>0</v>
      </c>
      <c r="I109" s="53"/>
      <c r="J109" s="31"/>
      <c r="K109" s="140"/>
      <c r="L109" s="143"/>
      <c r="M109" s="46"/>
    </row>
    <row r="110" spans="1:13" ht="13.8" hidden="1" x14ac:dyDescent="0.25">
      <c r="A110" s="2">
        <v>3</v>
      </c>
      <c r="B110" s="2" t="s">
        <v>309</v>
      </c>
      <c r="C110" s="34" t="s">
        <v>318</v>
      </c>
      <c r="D110" s="50" t="s">
        <v>319</v>
      </c>
      <c r="E110" s="153"/>
      <c r="F110" s="153"/>
      <c r="G110" s="57"/>
      <c r="H110" s="38">
        <f t="shared" si="1"/>
        <v>0</v>
      </c>
      <c r="I110" s="53"/>
      <c r="J110" s="31"/>
      <c r="K110" s="140"/>
      <c r="L110" s="143"/>
      <c r="M110" s="46"/>
    </row>
    <row r="111" spans="1:13" ht="13.8" hidden="1" x14ac:dyDescent="0.25">
      <c r="A111" s="2">
        <v>3</v>
      </c>
      <c r="B111" s="2" t="s">
        <v>309</v>
      </c>
      <c r="C111" s="34" t="s">
        <v>320</v>
      </c>
      <c r="D111" s="50" t="s">
        <v>321</v>
      </c>
      <c r="E111" s="153"/>
      <c r="F111" s="153"/>
      <c r="G111" s="57"/>
      <c r="H111" s="38">
        <f t="shared" si="1"/>
        <v>0</v>
      </c>
      <c r="I111" s="53"/>
      <c r="J111" s="31"/>
      <c r="K111" s="140"/>
      <c r="L111" s="143"/>
      <c r="M111" s="46"/>
    </row>
    <row r="112" spans="1:13" ht="13.8" hidden="1" x14ac:dyDescent="0.25">
      <c r="A112" s="2">
        <v>3</v>
      </c>
      <c r="B112" s="2" t="s">
        <v>309</v>
      </c>
      <c r="C112" s="34" t="s">
        <v>322</v>
      </c>
      <c r="D112" s="50" t="s">
        <v>323</v>
      </c>
      <c r="E112" s="153"/>
      <c r="F112" s="153"/>
      <c r="G112" s="57"/>
      <c r="H112" s="38">
        <f t="shared" si="1"/>
        <v>0</v>
      </c>
      <c r="I112" s="53"/>
      <c r="J112" s="31"/>
      <c r="K112" s="140"/>
      <c r="L112" s="143"/>
      <c r="M112" s="46"/>
    </row>
    <row r="113" spans="1:13" ht="13.8" hidden="1" x14ac:dyDescent="0.25">
      <c r="A113" s="2">
        <v>3</v>
      </c>
      <c r="B113" s="2" t="s">
        <v>309</v>
      </c>
      <c r="C113" s="34" t="s">
        <v>324</v>
      </c>
      <c r="D113" s="50" t="s">
        <v>325</v>
      </c>
      <c r="E113" s="153"/>
      <c r="F113" s="153"/>
      <c r="G113" s="57"/>
      <c r="H113" s="38">
        <f t="shared" si="1"/>
        <v>0</v>
      </c>
      <c r="I113" s="53"/>
      <c r="J113" s="31"/>
      <c r="K113" s="140"/>
      <c r="L113" s="143"/>
      <c r="M113" s="46"/>
    </row>
    <row r="114" spans="1:13" ht="13.8" hidden="1" x14ac:dyDescent="0.25">
      <c r="A114" s="2">
        <v>3</v>
      </c>
      <c r="B114" s="2" t="s">
        <v>326</v>
      </c>
      <c r="C114" s="34" t="s">
        <v>327</v>
      </c>
      <c r="D114" s="50" t="s">
        <v>328</v>
      </c>
      <c r="E114" s="153"/>
      <c r="F114" s="153"/>
      <c r="G114" s="57"/>
      <c r="H114" s="38">
        <f t="shared" si="1"/>
        <v>0</v>
      </c>
      <c r="I114" s="53"/>
      <c r="J114" s="31"/>
      <c r="K114" s="140"/>
      <c r="L114" s="143"/>
      <c r="M114" s="46"/>
    </row>
    <row r="115" spans="1:13" ht="13.8" hidden="1" x14ac:dyDescent="0.25">
      <c r="A115" s="2">
        <v>3</v>
      </c>
      <c r="B115" s="2" t="s">
        <v>326</v>
      </c>
      <c r="C115" s="34" t="s">
        <v>329</v>
      </c>
      <c r="D115" s="50" t="s">
        <v>330</v>
      </c>
      <c r="E115" s="153"/>
      <c r="F115" s="153"/>
      <c r="G115" s="57"/>
      <c r="H115" s="38">
        <f t="shared" si="1"/>
        <v>0</v>
      </c>
      <c r="I115" s="53"/>
      <c r="J115" s="31"/>
      <c r="K115" s="140"/>
      <c r="L115" s="143"/>
      <c r="M115" s="46"/>
    </row>
    <row r="116" spans="1:13" ht="13.8" hidden="1" x14ac:dyDescent="0.25">
      <c r="A116" s="2">
        <v>3</v>
      </c>
      <c r="B116" s="2" t="s">
        <v>331</v>
      </c>
      <c r="C116" s="34" t="s">
        <v>332</v>
      </c>
      <c r="D116" s="50" t="s">
        <v>333</v>
      </c>
      <c r="E116" s="153"/>
      <c r="F116" s="153"/>
      <c r="G116" s="57"/>
      <c r="H116" s="38">
        <f t="shared" si="1"/>
        <v>0</v>
      </c>
      <c r="I116" s="53"/>
      <c r="J116" s="31"/>
      <c r="K116" s="140"/>
      <c r="L116" s="143"/>
      <c r="M116" s="46"/>
    </row>
    <row r="117" spans="1:13" ht="13.8" hidden="1" x14ac:dyDescent="0.25">
      <c r="A117" s="2">
        <v>3</v>
      </c>
      <c r="B117" s="2" t="s">
        <v>331</v>
      </c>
      <c r="C117" s="34" t="s">
        <v>334</v>
      </c>
      <c r="D117" s="50" t="s">
        <v>335</v>
      </c>
      <c r="E117" s="153"/>
      <c r="F117" s="153"/>
      <c r="G117" s="57"/>
      <c r="H117" s="38">
        <f t="shared" si="1"/>
        <v>0</v>
      </c>
      <c r="I117" s="53"/>
      <c r="J117" s="31"/>
      <c r="K117" s="140"/>
      <c r="L117" s="143"/>
      <c r="M117" s="46"/>
    </row>
    <row r="118" spans="1:13" ht="13.8" hidden="1" x14ac:dyDescent="0.25">
      <c r="A118" s="2">
        <v>3</v>
      </c>
      <c r="B118" s="2" t="s">
        <v>331</v>
      </c>
      <c r="C118" s="34" t="s">
        <v>336</v>
      </c>
      <c r="D118" s="50" t="s">
        <v>337</v>
      </c>
      <c r="E118" s="153"/>
      <c r="F118" s="153"/>
      <c r="G118" s="57"/>
      <c r="H118" s="38">
        <f t="shared" si="1"/>
        <v>0</v>
      </c>
      <c r="I118" s="53"/>
      <c r="J118" s="31"/>
      <c r="K118" s="140"/>
      <c r="L118" s="143"/>
      <c r="M118" s="46"/>
    </row>
    <row r="119" spans="1:13" ht="13.8" hidden="1" x14ac:dyDescent="0.25">
      <c r="A119" s="2">
        <v>3</v>
      </c>
      <c r="B119" s="2" t="s">
        <v>331</v>
      </c>
      <c r="C119" s="34" t="s">
        <v>338</v>
      </c>
      <c r="D119" s="50" t="s">
        <v>339</v>
      </c>
      <c r="E119" s="153"/>
      <c r="F119" s="153"/>
      <c r="G119" s="57"/>
      <c r="H119" s="38">
        <f t="shared" si="1"/>
        <v>0</v>
      </c>
      <c r="I119" s="53"/>
      <c r="J119" s="31"/>
      <c r="K119" s="140"/>
      <c r="L119" s="143"/>
      <c r="M119" s="46"/>
    </row>
    <row r="120" spans="1:13" ht="13.8" hidden="1" x14ac:dyDescent="0.25">
      <c r="A120" s="2">
        <v>3</v>
      </c>
      <c r="B120" s="2" t="s">
        <v>331</v>
      </c>
      <c r="C120" s="34" t="s">
        <v>340</v>
      </c>
      <c r="D120" s="50" t="s">
        <v>341</v>
      </c>
      <c r="E120" s="153"/>
      <c r="F120" s="153"/>
      <c r="G120" s="57"/>
      <c r="H120" s="38">
        <f t="shared" si="1"/>
        <v>0</v>
      </c>
      <c r="I120" s="53"/>
      <c r="J120" s="31"/>
      <c r="K120" s="140"/>
      <c r="L120" s="143"/>
      <c r="M120" s="46"/>
    </row>
    <row r="121" spans="1:13" ht="13.8" hidden="1" x14ac:dyDescent="0.25">
      <c r="A121" s="2">
        <v>4</v>
      </c>
      <c r="B121" s="2" t="s">
        <v>342</v>
      </c>
      <c r="C121" s="34" t="s">
        <v>343</v>
      </c>
      <c r="D121" s="50" t="s">
        <v>344</v>
      </c>
      <c r="E121" s="145"/>
      <c r="F121" s="145"/>
      <c r="G121" s="57"/>
      <c r="H121" s="38">
        <f t="shared" si="1"/>
        <v>0</v>
      </c>
      <c r="I121" s="53"/>
      <c r="J121" s="31"/>
      <c r="K121" s="140"/>
      <c r="L121" s="143"/>
      <c r="M121" s="46"/>
    </row>
    <row r="122" spans="1:13" ht="13.8" hidden="1" x14ac:dyDescent="0.25">
      <c r="A122" s="2">
        <v>4</v>
      </c>
      <c r="B122" s="2" t="s">
        <v>342</v>
      </c>
      <c r="C122" s="34" t="s">
        <v>345</v>
      </c>
      <c r="D122" s="50" t="s">
        <v>346</v>
      </c>
      <c r="E122" s="145"/>
      <c r="F122" s="145"/>
      <c r="G122" s="57"/>
      <c r="H122" s="38">
        <f t="shared" si="1"/>
        <v>0</v>
      </c>
      <c r="I122" s="53"/>
      <c r="J122" s="31"/>
      <c r="K122" s="140"/>
      <c r="L122" s="143"/>
      <c r="M122" s="46"/>
    </row>
    <row r="123" spans="1:13" ht="13.8" hidden="1" x14ac:dyDescent="0.25">
      <c r="A123" s="2">
        <v>4</v>
      </c>
      <c r="B123" s="2" t="s">
        <v>342</v>
      </c>
      <c r="C123" s="34" t="s">
        <v>347</v>
      </c>
      <c r="D123" s="50" t="s">
        <v>348</v>
      </c>
      <c r="E123" s="145"/>
      <c r="F123" s="145"/>
      <c r="G123" s="57"/>
      <c r="H123" s="38">
        <f t="shared" si="1"/>
        <v>0</v>
      </c>
      <c r="I123" s="53"/>
      <c r="J123" s="31"/>
      <c r="K123" s="140"/>
      <c r="L123" s="143"/>
      <c r="M123" s="46"/>
    </row>
    <row r="124" spans="1:13" ht="13.8" hidden="1" x14ac:dyDescent="0.25">
      <c r="A124" s="2">
        <v>4</v>
      </c>
      <c r="B124" s="2" t="s">
        <v>342</v>
      </c>
      <c r="C124" s="34" t="s">
        <v>349</v>
      </c>
      <c r="D124" s="50" t="s">
        <v>350</v>
      </c>
      <c r="E124" s="145"/>
      <c r="F124" s="145"/>
      <c r="G124" s="57"/>
      <c r="H124" s="38">
        <f t="shared" si="1"/>
        <v>0</v>
      </c>
      <c r="I124" s="53"/>
      <c r="J124" s="31"/>
      <c r="K124" s="140"/>
      <c r="L124" s="143"/>
      <c r="M124" s="46"/>
    </row>
    <row r="125" spans="1:13" ht="13.8" hidden="1" x14ac:dyDescent="0.25">
      <c r="A125" s="2">
        <v>4</v>
      </c>
      <c r="B125" s="2" t="s">
        <v>342</v>
      </c>
      <c r="C125" s="34" t="s">
        <v>351</v>
      </c>
      <c r="D125" s="50" t="s">
        <v>352</v>
      </c>
      <c r="E125" s="145"/>
      <c r="F125" s="145"/>
      <c r="G125" s="57"/>
      <c r="H125" s="38">
        <f t="shared" si="1"/>
        <v>0</v>
      </c>
      <c r="I125" s="53"/>
      <c r="J125" s="31"/>
      <c r="K125" s="140"/>
      <c r="L125" s="143"/>
      <c r="M125" s="46"/>
    </row>
    <row r="126" spans="1:13" ht="13.8" hidden="1" x14ac:dyDescent="0.25">
      <c r="A126" s="2">
        <v>4</v>
      </c>
      <c r="B126" s="2" t="s">
        <v>342</v>
      </c>
      <c r="C126" s="34" t="s">
        <v>353</v>
      </c>
      <c r="D126" s="50" t="s">
        <v>354</v>
      </c>
      <c r="E126" s="145"/>
      <c r="F126" s="145"/>
      <c r="G126" s="57"/>
      <c r="H126" s="38">
        <f t="shared" si="1"/>
        <v>0</v>
      </c>
      <c r="I126" s="53"/>
      <c r="J126" s="31"/>
      <c r="K126" s="140"/>
      <c r="L126" s="143"/>
      <c r="M126" s="46"/>
    </row>
    <row r="127" spans="1:13" ht="13.8" hidden="1" x14ac:dyDescent="0.25">
      <c r="A127" s="2">
        <v>4</v>
      </c>
      <c r="B127" s="2" t="s">
        <v>342</v>
      </c>
      <c r="C127" s="34" t="s">
        <v>355</v>
      </c>
      <c r="D127" s="50" t="s">
        <v>356</v>
      </c>
      <c r="E127" s="145"/>
      <c r="F127" s="145"/>
      <c r="G127" s="57"/>
      <c r="H127" s="38">
        <f t="shared" si="1"/>
        <v>0</v>
      </c>
      <c r="I127" s="53"/>
      <c r="J127" s="31"/>
      <c r="K127" s="140"/>
      <c r="L127" s="143"/>
      <c r="M127" s="46"/>
    </row>
    <row r="128" spans="1:13" ht="13.8" hidden="1" x14ac:dyDescent="0.25">
      <c r="A128" s="2">
        <v>4</v>
      </c>
      <c r="B128" s="2" t="s">
        <v>342</v>
      </c>
      <c r="C128" s="34" t="s">
        <v>357</v>
      </c>
      <c r="D128" s="50" t="s">
        <v>358</v>
      </c>
      <c r="E128" s="145"/>
      <c r="F128" s="145"/>
      <c r="G128" s="57"/>
      <c r="H128" s="38">
        <f t="shared" si="1"/>
        <v>0</v>
      </c>
      <c r="I128" s="53"/>
      <c r="J128" s="31"/>
      <c r="K128" s="140"/>
      <c r="L128" s="143"/>
      <c r="M128" s="46"/>
    </row>
    <row r="129" spans="1:13" ht="13.8" hidden="1" x14ac:dyDescent="0.25">
      <c r="A129" s="2">
        <v>4</v>
      </c>
      <c r="B129" s="2" t="s">
        <v>359</v>
      </c>
      <c r="C129" s="34" t="s">
        <v>360</v>
      </c>
      <c r="D129" s="50" t="s">
        <v>361</v>
      </c>
      <c r="E129" s="145"/>
      <c r="F129" s="145"/>
      <c r="G129" s="57"/>
      <c r="H129" s="38">
        <f t="shared" si="1"/>
        <v>0</v>
      </c>
      <c r="I129" s="53"/>
      <c r="J129" s="31"/>
      <c r="K129" s="140"/>
      <c r="L129" s="143"/>
      <c r="M129" s="46"/>
    </row>
    <row r="130" spans="1:13" ht="13.8" hidden="1" x14ac:dyDescent="0.25">
      <c r="A130" s="2">
        <v>4</v>
      </c>
      <c r="B130" s="2" t="s">
        <v>359</v>
      </c>
      <c r="C130" s="34" t="s">
        <v>362</v>
      </c>
      <c r="D130" s="50" t="s">
        <v>363</v>
      </c>
      <c r="E130" s="145"/>
      <c r="F130" s="145"/>
      <c r="G130" s="57"/>
      <c r="H130" s="38">
        <f t="shared" si="1"/>
        <v>0</v>
      </c>
      <c r="I130" s="53"/>
      <c r="J130" s="31"/>
      <c r="K130" s="140"/>
      <c r="L130" s="143"/>
      <c r="M130" s="46"/>
    </row>
    <row r="131" spans="1:13" ht="13.8" hidden="1" x14ac:dyDescent="0.25">
      <c r="A131" s="2">
        <v>4</v>
      </c>
      <c r="B131" s="2" t="s">
        <v>359</v>
      </c>
      <c r="C131" s="34" t="s">
        <v>364</v>
      </c>
      <c r="D131" s="50" t="s">
        <v>365</v>
      </c>
      <c r="E131" s="145"/>
      <c r="F131" s="145"/>
      <c r="G131" s="57"/>
      <c r="H131" s="38">
        <f t="shared" si="1"/>
        <v>0</v>
      </c>
      <c r="I131" s="53"/>
      <c r="J131" s="31"/>
      <c r="K131" s="140"/>
      <c r="L131" s="143"/>
      <c r="M131" s="46"/>
    </row>
    <row r="132" spans="1:13" ht="13.8" hidden="1" x14ac:dyDescent="0.25">
      <c r="A132" s="2">
        <v>4</v>
      </c>
      <c r="B132" s="2" t="s">
        <v>359</v>
      </c>
      <c r="C132" s="34" t="s">
        <v>366</v>
      </c>
      <c r="D132" s="50" t="s">
        <v>367</v>
      </c>
      <c r="E132" s="145"/>
      <c r="F132" s="145"/>
      <c r="G132" s="57"/>
      <c r="H132" s="38">
        <f t="shared" si="1"/>
        <v>0</v>
      </c>
      <c r="I132" s="53"/>
      <c r="J132" s="31"/>
      <c r="K132" s="140"/>
      <c r="L132" s="143"/>
      <c r="M132" s="46"/>
    </row>
    <row r="133" spans="1:13" ht="13.8" hidden="1" x14ac:dyDescent="0.25">
      <c r="A133" s="2">
        <v>4</v>
      </c>
      <c r="B133" s="2" t="s">
        <v>359</v>
      </c>
      <c r="C133" s="34" t="s">
        <v>368</v>
      </c>
      <c r="D133" s="50" t="s">
        <v>369</v>
      </c>
      <c r="E133" s="145"/>
      <c r="F133" s="145"/>
      <c r="G133" s="57"/>
      <c r="H133" s="38">
        <f t="shared" si="1"/>
        <v>0</v>
      </c>
      <c r="I133" s="53"/>
      <c r="J133" s="31"/>
      <c r="K133" s="140"/>
      <c r="L133" s="143"/>
      <c r="M133" s="46"/>
    </row>
    <row r="134" spans="1:13" ht="13.8" hidden="1" x14ac:dyDescent="0.25">
      <c r="A134" s="2">
        <v>4</v>
      </c>
      <c r="B134" s="2" t="s">
        <v>359</v>
      </c>
      <c r="C134" s="34" t="s">
        <v>370</v>
      </c>
      <c r="D134" s="50" t="s">
        <v>371</v>
      </c>
      <c r="E134" s="145"/>
      <c r="F134" s="145"/>
      <c r="G134" s="57"/>
      <c r="H134" s="38">
        <f t="shared" si="1"/>
        <v>0</v>
      </c>
      <c r="I134" s="53"/>
      <c r="J134" s="31"/>
      <c r="K134" s="140"/>
      <c r="L134" s="143"/>
      <c r="M134" s="46"/>
    </row>
    <row r="135" spans="1:13" ht="13.8" hidden="1" x14ac:dyDescent="0.25">
      <c r="A135" s="2">
        <v>4</v>
      </c>
      <c r="B135" s="2" t="s">
        <v>359</v>
      </c>
      <c r="C135" s="34" t="s">
        <v>372</v>
      </c>
      <c r="D135" s="50" t="s">
        <v>373</v>
      </c>
      <c r="E135" s="145"/>
      <c r="F135" s="145"/>
      <c r="G135" s="57"/>
      <c r="H135" s="38">
        <f t="shared" ref="H135:H198" si="2">+E135+F135+G135</f>
        <v>0</v>
      </c>
      <c r="I135" s="53"/>
      <c r="J135" s="31"/>
      <c r="K135" s="140"/>
      <c r="L135" s="143"/>
      <c r="M135" s="46"/>
    </row>
    <row r="136" spans="1:13" ht="13.8" hidden="1" x14ac:dyDescent="0.25">
      <c r="A136" s="2">
        <v>4</v>
      </c>
      <c r="B136" s="2" t="s">
        <v>359</v>
      </c>
      <c r="C136" s="34" t="s">
        <v>374</v>
      </c>
      <c r="D136" s="50" t="s">
        <v>375</v>
      </c>
      <c r="E136" s="145"/>
      <c r="F136" s="145"/>
      <c r="G136" s="57"/>
      <c r="H136" s="38">
        <f t="shared" si="2"/>
        <v>0</v>
      </c>
      <c r="I136" s="53"/>
      <c r="J136" s="31"/>
      <c r="K136" s="140"/>
      <c r="L136" s="143"/>
      <c r="M136" s="46"/>
    </row>
    <row r="137" spans="1:13" ht="13.8" hidden="1" x14ac:dyDescent="0.25">
      <c r="A137" s="2">
        <v>4</v>
      </c>
      <c r="B137" s="2" t="s">
        <v>376</v>
      </c>
      <c r="C137" s="34" t="s">
        <v>377</v>
      </c>
      <c r="D137" s="50" t="s">
        <v>378</v>
      </c>
      <c r="E137" s="145"/>
      <c r="F137" s="145"/>
      <c r="G137" s="57"/>
      <c r="H137" s="38">
        <f t="shared" si="2"/>
        <v>0</v>
      </c>
      <c r="I137" s="53"/>
      <c r="J137" s="31"/>
      <c r="K137" s="140"/>
      <c r="L137" s="143"/>
      <c r="M137" s="46"/>
    </row>
    <row r="138" spans="1:13" ht="13.8" hidden="1" x14ac:dyDescent="0.25">
      <c r="A138" s="2">
        <v>4</v>
      </c>
      <c r="B138" s="2" t="s">
        <v>376</v>
      </c>
      <c r="C138" s="34" t="s">
        <v>379</v>
      </c>
      <c r="D138" s="50" t="s">
        <v>380</v>
      </c>
      <c r="E138" s="145"/>
      <c r="F138" s="145"/>
      <c r="G138" s="57"/>
      <c r="H138" s="38">
        <f t="shared" si="2"/>
        <v>0</v>
      </c>
      <c r="I138" s="53"/>
      <c r="J138" s="31"/>
      <c r="K138" s="140"/>
      <c r="L138" s="143"/>
      <c r="M138" s="46"/>
    </row>
    <row r="139" spans="1:13" ht="13.8" hidden="1" x14ac:dyDescent="0.25">
      <c r="A139" s="2">
        <v>5</v>
      </c>
      <c r="B139" s="2" t="s">
        <v>381</v>
      </c>
      <c r="C139" s="34" t="s">
        <v>382</v>
      </c>
      <c r="D139" s="50" t="s">
        <v>383</v>
      </c>
      <c r="E139" s="145"/>
      <c r="F139" s="145"/>
      <c r="G139" s="48"/>
      <c r="H139" s="38">
        <f t="shared" si="2"/>
        <v>0</v>
      </c>
      <c r="I139" s="53"/>
      <c r="J139" s="31"/>
      <c r="K139" s="140"/>
      <c r="L139" s="143"/>
      <c r="M139" s="46"/>
    </row>
    <row r="140" spans="1:13" ht="13.8" hidden="1" x14ac:dyDescent="0.25">
      <c r="A140" s="2">
        <v>5</v>
      </c>
      <c r="B140" s="2" t="s">
        <v>381</v>
      </c>
      <c r="C140" s="34" t="s">
        <v>384</v>
      </c>
      <c r="D140" s="50" t="s">
        <v>385</v>
      </c>
      <c r="E140" s="145"/>
      <c r="F140" s="145"/>
      <c r="G140" s="48"/>
      <c r="H140" s="38">
        <f t="shared" si="2"/>
        <v>0</v>
      </c>
      <c r="I140" s="53"/>
      <c r="J140" s="31"/>
      <c r="K140" s="140"/>
      <c r="L140" s="143"/>
      <c r="M140" s="46"/>
    </row>
    <row r="141" spans="1:13" ht="13.8" hidden="1" x14ac:dyDescent="0.25">
      <c r="A141" s="2">
        <v>5</v>
      </c>
      <c r="B141" s="2" t="s">
        <v>381</v>
      </c>
      <c r="C141" s="34" t="s">
        <v>386</v>
      </c>
      <c r="D141" s="50" t="s">
        <v>387</v>
      </c>
      <c r="E141" s="145"/>
      <c r="F141" s="145"/>
      <c r="G141" s="48"/>
      <c r="H141" s="38">
        <f t="shared" si="2"/>
        <v>0</v>
      </c>
      <c r="I141" s="53"/>
      <c r="J141" s="31"/>
      <c r="K141" s="140"/>
      <c r="L141" s="143"/>
      <c r="M141" s="46"/>
    </row>
    <row r="142" spans="1:13" ht="13.8" hidden="1" x14ac:dyDescent="0.25">
      <c r="A142" s="2">
        <v>5</v>
      </c>
      <c r="B142" s="2" t="s">
        <v>381</v>
      </c>
      <c r="C142" s="34" t="s">
        <v>388</v>
      </c>
      <c r="D142" s="50" t="s">
        <v>389</v>
      </c>
      <c r="E142" s="145"/>
      <c r="F142" s="145"/>
      <c r="G142" s="48"/>
      <c r="H142" s="38">
        <f t="shared" si="2"/>
        <v>0</v>
      </c>
      <c r="I142" s="53"/>
      <c r="J142" s="31"/>
      <c r="K142" s="140"/>
      <c r="L142" s="143"/>
      <c r="M142" s="46"/>
    </row>
    <row r="143" spans="1:13" ht="13.8" hidden="1" x14ac:dyDescent="0.25">
      <c r="A143" s="2">
        <v>5</v>
      </c>
      <c r="B143" s="2" t="s">
        <v>381</v>
      </c>
      <c r="C143" s="34" t="s">
        <v>392</v>
      </c>
      <c r="D143" s="50" t="s">
        <v>393</v>
      </c>
      <c r="E143" s="145"/>
      <c r="F143" s="145"/>
      <c r="G143" s="48"/>
      <c r="H143" s="38">
        <f t="shared" si="2"/>
        <v>0</v>
      </c>
      <c r="I143" s="53"/>
      <c r="J143" s="31"/>
      <c r="K143" s="140"/>
      <c r="L143" s="143"/>
      <c r="M143" s="46"/>
    </row>
    <row r="144" spans="1:13" ht="13.8" hidden="1" x14ac:dyDescent="0.25">
      <c r="A144" s="2">
        <v>5</v>
      </c>
      <c r="B144" s="2" t="s">
        <v>381</v>
      </c>
      <c r="C144" s="34" t="s">
        <v>394</v>
      </c>
      <c r="D144" s="50" t="s">
        <v>395</v>
      </c>
      <c r="E144" s="145"/>
      <c r="F144" s="145"/>
      <c r="G144" s="48"/>
      <c r="H144" s="38">
        <f t="shared" si="2"/>
        <v>0</v>
      </c>
      <c r="I144" s="53"/>
      <c r="J144" s="31"/>
      <c r="K144" s="140"/>
      <c r="L144" s="143"/>
      <c r="M144" s="46"/>
    </row>
    <row r="145" spans="1:13" ht="13.8" hidden="1" x14ac:dyDescent="0.25">
      <c r="A145" s="2">
        <v>5</v>
      </c>
      <c r="B145" s="2" t="s">
        <v>381</v>
      </c>
      <c r="C145" s="34" t="s">
        <v>396</v>
      </c>
      <c r="D145" s="50" t="s">
        <v>397</v>
      </c>
      <c r="E145" s="145"/>
      <c r="F145" s="145"/>
      <c r="G145" s="48"/>
      <c r="H145" s="38">
        <f t="shared" si="2"/>
        <v>0</v>
      </c>
      <c r="I145" s="53"/>
      <c r="J145" s="31"/>
      <c r="K145" s="140"/>
      <c r="L145" s="143"/>
      <c r="M145" s="46"/>
    </row>
    <row r="146" spans="1:13" ht="13.8" hidden="1" x14ac:dyDescent="0.25">
      <c r="A146" s="2">
        <v>5</v>
      </c>
      <c r="B146" s="2" t="s">
        <v>381</v>
      </c>
      <c r="C146" s="34" t="s">
        <v>398</v>
      </c>
      <c r="D146" s="50" t="s">
        <v>399</v>
      </c>
      <c r="E146" s="145"/>
      <c r="F146" s="145"/>
      <c r="G146" s="48"/>
      <c r="H146" s="38">
        <f t="shared" si="2"/>
        <v>0</v>
      </c>
      <c r="I146" s="53"/>
      <c r="J146" s="31"/>
      <c r="K146" s="140"/>
      <c r="L146" s="143"/>
      <c r="M146" s="46"/>
    </row>
    <row r="147" spans="1:13" ht="13.8" hidden="1" x14ac:dyDescent="0.25">
      <c r="A147" s="2">
        <v>5</v>
      </c>
      <c r="B147" s="2" t="s">
        <v>400</v>
      </c>
      <c r="C147" s="34" t="s">
        <v>401</v>
      </c>
      <c r="D147" s="50" t="s">
        <v>402</v>
      </c>
      <c r="E147" s="145"/>
      <c r="F147" s="145"/>
      <c r="G147" s="57"/>
      <c r="H147" s="38">
        <f t="shared" si="2"/>
        <v>0</v>
      </c>
      <c r="I147" s="53"/>
      <c r="J147" s="31"/>
      <c r="K147" s="140"/>
      <c r="L147" s="143"/>
      <c r="M147" s="46"/>
    </row>
    <row r="148" spans="1:13" ht="13.8" hidden="1" x14ac:dyDescent="0.25">
      <c r="A148" s="2">
        <v>5</v>
      </c>
      <c r="B148" s="2" t="s">
        <v>400</v>
      </c>
      <c r="C148" s="34" t="s">
        <v>403</v>
      </c>
      <c r="D148" s="50" t="s">
        <v>404</v>
      </c>
      <c r="E148" s="145"/>
      <c r="F148" s="145"/>
      <c r="G148" s="57"/>
      <c r="H148" s="38">
        <f t="shared" si="2"/>
        <v>0</v>
      </c>
      <c r="I148" s="53"/>
      <c r="J148" s="31"/>
      <c r="K148" s="140"/>
      <c r="L148" s="143"/>
      <c r="M148" s="46"/>
    </row>
    <row r="149" spans="1:13" ht="13.8" hidden="1" x14ac:dyDescent="0.25">
      <c r="A149" s="2">
        <v>5</v>
      </c>
      <c r="B149" s="2" t="s">
        <v>400</v>
      </c>
      <c r="C149" s="34" t="s">
        <v>405</v>
      </c>
      <c r="D149" s="50" t="s">
        <v>406</v>
      </c>
      <c r="E149" s="145"/>
      <c r="F149" s="145"/>
      <c r="G149" s="57"/>
      <c r="H149" s="38">
        <f t="shared" si="2"/>
        <v>0</v>
      </c>
      <c r="I149" s="53"/>
      <c r="J149" s="31"/>
      <c r="K149" s="140"/>
      <c r="L149" s="143"/>
      <c r="M149" s="46"/>
    </row>
    <row r="150" spans="1:13" ht="13.8" hidden="1" x14ac:dyDescent="0.25">
      <c r="A150" s="2">
        <v>5</v>
      </c>
      <c r="B150" s="2" t="s">
        <v>400</v>
      </c>
      <c r="C150" s="34" t="s">
        <v>407</v>
      </c>
      <c r="D150" s="50" t="s">
        <v>408</v>
      </c>
      <c r="E150" s="145"/>
      <c r="F150" s="145"/>
      <c r="G150" s="57"/>
      <c r="H150" s="38">
        <f t="shared" si="2"/>
        <v>0</v>
      </c>
      <c r="I150" s="53"/>
      <c r="J150" s="31"/>
      <c r="K150" s="140"/>
      <c r="L150" s="143"/>
      <c r="M150" s="46"/>
    </row>
    <row r="151" spans="1:13" ht="13.8" hidden="1" x14ac:dyDescent="0.25">
      <c r="A151" s="2">
        <v>5</v>
      </c>
      <c r="B151" s="2" t="s">
        <v>400</v>
      </c>
      <c r="C151" s="34" t="s">
        <v>409</v>
      </c>
      <c r="D151" s="50" t="s">
        <v>410</v>
      </c>
      <c r="E151" s="145"/>
      <c r="F151" s="145"/>
      <c r="G151" s="57"/>
      <c r="H151" s="38">
        <f t="shared" si="2"/>
        <v>0</v>
      </c>
      <c r="I151" s="53"/>
      <c r="J151" s="31"/>
      <c r="K151" s="140"/>
      <c r="L151" s="143"/>
      <c r="M151" s="46"/>
    </row>
    <row r="152" spans="1:13" ht="13.8" hidden="1" x14ac:dyDescent="0.25">
      <c r="A152" s="2">
        <v>5</v>
      </c>
      <c r="B152" s="2" t="s">
        <v>400</v>
      </c>
      <c r="C152" s="34" t="s">
        <v>411</v>
      </c>
      <c r="D152" s="50" t="s">
        <v>412</v>
      </c>
      <c r="E152" s="145"/>
      <c r="F152" s="145"/>
      <c r="G152" s="57"/>
      <c r="H152" s="38">
        <f t="shared" si="2"/>
        <v>0</v>
      </c>
      <c r="I152" s="53"/>
      <c r="J152" s="31"/>
      <c r="K152" s="140"/>
      <c r="L152" s="143"/>
      <c r="M152" s="46"/>
    </row>
    <row r="153" spans="1:13" ht="13.8" hidden="1" x14ac:dyDescent="0.25">
      <c r="A153" s="2">
        <v>5</v>
      </c>
      <c r="B153" s="2" t="s">
        <v>400</v>
      </c>
      <c r="C153" s="34" t="s">
        <v>413</v>
      </c>
      <c r="D153" s="50" t="s">
        <v>414</v>
      </c>
      <c r="E153" s="145"/>
      <c r="F153" s="145"/>
      <c r="G153" s="57"/>
      <c r="H153" s="38">
        <f t="shared" si="2"/>
        <v>0</v>
      </c>
      <c r="I153" s="53"/>
      <c r="J153" s="31"/>
      <c r="K153" s="140"/>
      <c r="L153" s="143"/>
      <c r="M153" s="46"/>
    </row>
    <row r="154" spans="1:13" ht="13.8" hidden="1" x14ac:dyDescent="0.25">
      <c r="A154" s="2">
        <v>5</v>
      </c>
      <c r="B154" s="2" t="s">
        <v>400</v>
      </c>
      <c r="C154" s="34" t="s">
        <v>415</v>
      </c>
      <c r="D154" s="50" t="s">
        <v>416</v>
      </c>
      <c r="E154" s="145"/>
      <c r="F154" s="145"/>
      <c r="G154" s="57"/>
      <c r="H154" s="38">
        <f t="shared" si="2"/>
        <v>0</v>
      </c>
      <c r="I154" s="53"/>
      <c r="J154" s="31"/>
      <c r="K154" s="140"/>
      <c r="L154" s="143"/>
      <c r="M154" s="46"/>
    </row>
    <row r="155" spans="1:13" ht="13.8" hidden="1" x14ac:dyDescent="0.25">
      <c r="A155" s="2">
        <v>5</v>
      </c>
      <c r="B155" s="2" t="s">
        <v>419</v>
      </c>
      <c r="C155" s="34" t="s">
        <v>420</v>
      </c>
      <c r="D155" s="50" t="s">
        <v>421</v>
      </c>
      <c r="E155" s="145"/>
      <c r="F155" s="145"/>
      <c r="G155" s="57"/>
      <c r="H155" s="38">
        <f t="shared" si="2"/>
        <v>0</v>
      </c>
      <c r="I155" s="53"/>
      <c r="J155" s="31"/>
      <c r="K155" s="140"/>
      <c r="L155" s="143"/>
      <c r="M155" s="46"/>
    </row>
    <row r="156" spans="1:13" ht="13.8" hidden="1" x14ac:dyDescent="0.25">
      <c r="A156" s="2">
        <v>5</v>
      </c>
      <c r="B156" s="2" t="s">
        <v>419</v>
      </c>
      <c r="C156" s="34" t="s">
        <v>422</v>
      </c>
      <c r="D156" s="50" t="s">
        <v>423</v>
      </c>
      <c r="E156" s="145"/>
      <c r="F156" s="145"/>
      <c r="G156" s="57"/>
      <c r="H156" s="38">
        <f t="shared" si="2"/>
        <v>0</v>
      </c>
      <c r="I156" s="53"/>
      <c r="J156" s="31"/>
      <c r="K156" s="140"/>
      <c r="L156" s="143"/>
      <c r="M156" s="46"/>
    </row>
    <row r="157" spans="1:13" ht="13.8" hidden="1" x14ac:dyDescent="0.25">
      <c r="A157" s="2">
        <v>5</v>
      </c>
      <c r="B157" s="2" t="s">
        <v>419</v>
      </c>
      <c r="C157" s="34" t="s">
        <v>424</v>
      </c>
      <c r="D157" s="50" t="s">
        <v>425</v>
      </c>
      <c r="E157" s="145"/>
      <c r="F157" s="145"/>
      <c r="G157" s="57"/>
      <c r="H157" s="38">
        <f t="shared" si="2"/>
        <v>0</v>
      </c>
      <c r="I157" s="53"/>
      <c r="J157" s="31"/>
      <c r="K157" s="140"/>
      <c r="L157" s="143"/>
      <c r="M157" s="46"/>
    </row>
    <row r="158" spans="1:13" ht="13.8" hidden="1" x14ac:dyDescent="0.25">
      <c r="A158" s="2">
        <v>5</v>
      </c>
      <c r="B158" s="2" t="s">
        <v>426</v>
      </c>
      <c r="C158" s="34" t="s">
        <v>427</v>
      </c>
      <c r="D158" s="50" t="s">
        <v>428</v>
      </c>
      <c r="E158" s="145"/>
      <c r="F158" s="145"/>
      <c r="G158" s="57"/>
      <c r="H158" s="38">
        <f t="shared" si="2"/>
        <v>0</v>
      </c>
      <c r="I158" s="53"/>
      <c r="J158" s="31"/>
      <c r="K158" s="140"/>
      <c r="L158" s="143"/>
      <c r="M158" s="46"/>
    </row>
    <row r="159" spans="1:13" ht="13.8" hidden="1" x14ac:dyDescent="0.25">
      <c r="A159" s="2">
        <v>5</v>
      </c>
      <c r="B159" s="2" t="s">
        <v>426</v>
      </c>
      <c r="C159" s="34" t="s">
        <v>429</v>
      </c>
      <c r="D159" s="50" t="s">
        <v>430</v>
      </c>
      <c r="E159" s="145"/>
      <c r="F159" s="145"/>
      <c r="G159" s="57"/>
      <c r="H159" s="38">
        <f t="shared" si="2"/>
        <v>0</v>
      </c>
      <c r="I159" s="53"/>
      <c r="J159" s="31"/>
      <c r="K159" s="140"/>
      <c r="L159" s="143"/>
      <c r="M159" s="46"/>
    </row>
    <row r="160" spans="1:13" ht="13.8" x14ac:dyDescent="0.25">
      <c r="A160" s="2">
        <v>5</v>
      </c>
      <c r="B160" s="2" t="s">
        <v>426</v>
      </c>
      <c r="C160" s="34" t="s">
        <v>431</v>
      </c>
      <c r="D160" s="50" t="s">
        <v>432</v>
      </c>
      <c r="E160" s="145"/>
      <c r="F160" s="145"/>
      <c r="G160" s="48">
        <v>2000000</v>
      </c>
      <c r="H160" s="38">
        <f t="shared" si="2"/>
        <v>2000000</v>
      </c>
      <c r="I160" s="52"/>
      <c r="J160" s="31"/>
      <c r="K160" s="140"/>
      <c r="L160" s="143"/>
      <c r="M160" s="46"/>
    </row>
    <row r="161" spans="1:13" ht="13.8" hidden="1" x14ac:dyDescent="0.25">
      <c r="A161" s="2">
        <v>5</v>
      </c>
      <c r="B161" s="2" t="s">
        <v>426</v>
      </c>
      <c r="C161" s="34" t="s">
        <v>436</v>
      </c>
      <c r="D161" s="50" t="s">
        <v>437</v>
      </c>
      <c r="E161" s="145"/>
      <c r="F161" s="145"/>
      <c r="G161" s="57"/>
      <c r="H161" s="38">
        <f t="shared" si="2"/>
        <v>0</v>
      </c>
      <c r="I161" s="53"/>
      <c r="J161" s="31"/>
      <c r="K161" s="140"/>
      <c r="L161" s="143"/>
      <c r="M161" s="46"/>
    </row>
    <row r="162" spans="1:13" ht="13.8" hidden="1" x14ac:dyDescent="0.25">
      <c r="A162" s="1">
        <v>6</v>
      </c>
      <c r="B162" s="2" t="s">
        <v>438</v>
      </c>
      <c r="C162" s="34" t="s">
        <v>439</v>
      </c>
      <c r="D162" s="50" t="s">
        <v>440</v>
      </c>
      <c r="E162" s="145"/>
      <c r="F162" s="145"/>
      <c r="G162" s="57"/>
      <c r="H162" s="38">
        <f t="shared" si="2"/>
        <v>0</v>
      </c>
      <c r="I162" s="53"/>
      <c r="J162" s="31"/>
      <c r="K162" s="140"/>
      <c r="L162" s="143"/>
      <c r="M162" s="46"/>
    </row>
    <row r="163" spans="1:13" ht="13.8" hidden="1" x14ac:dyDescent="0.25">
      <c r="A163" s="1">
        <v>6</v>
      </c>
      <c r="B163" s="2" t="s">
        <v>438</v>
      </c>
      <c r="C163" s="34" t="s">
        <v>441</v>
      </c>
      <c r="D163" s="46" t="s">
        <v>442</v>
      </c>
      <c r="E163" s="145"/>
      <c r="F163" s="145"/>
      <c r="G163" s="48"/>
      <c r="H163" s="38">
        <f t="shared" si="2"/>
        <v>0</v>
      </c>
      <c r="I163" s="53"/>
      <c r="J163" s="31"/>
      <c r="K163" s="140"/>
      <c r="L163" s="143"/>
      <c r="M163" s="46"/>
    </row>
    <row r="164" spans="1:13" ht="52.8" x14ac:dyDescent="0.25">
      <c r="A164" s="1">
        <v>6</v>
      </c>
      <c r="B164" s="2" t="s">
        <v>438</v>
      </c>
      <c r="C164" s="34" t="s">
        <v>443</v>
      </c>
      <c r="D164" s="54" t="s">
        <v>444</v>
      </c>
      <c r="E164" s="145"/>
      <c r="F164" s="145"/>
      <c r="G164" s="48">
        <v>1540638</v>
      </c>
      <c r="H164" s="38">
        <f t="shared" si="2"/>
        <v>1540638</v>
      </c>
      <c r="I164" s="63" t="s">
        <v>1113</v>
      </c>
      <c r="J164" s="31"/>
      <c r="K164" s="140"/>
      <c r="L164" s="143"/>
      <c r="M164" s="46"/>
    </row>
    <row r="165" spans="1:13" ht="52.8" x14ac:dyDescent="0.25">
      <c r="A165" s="1">
        <v>6</v>
      </c>
      <c r="B165" s="2" t="s">
        <v>438</v>
      </c>
      <c r="C165" s="34" t="s">
        <v>446</v>
      </c>
      <c r="D165" s="54" t="s">
        <v>444</v>
      </c>
      <c r="E165" s="145"/>
      <c r="F165" s="145"/>
      <c r="G165" s="48">
        <v>245325</v>
      </c>
      <c r="H165" s="38">
        <f t="shared" si="2"/>
        <v>245325</v>
      </c>
      <c r="I165" s="63" t="s">
        <v>1114</v>
      </c>
      <c r="J165" s="31"/>
      <c r="K165" s="140"/>
      <c r="L165" s="141"/>
      <c r="M165" s="46"/>
    </row>
    <row r="166" spans="1:13" ht="13.8" hidden="1" x14ac:dyDescent="0.25">
      <c r="A166" s="1">
        <v>6</v>
      </c>
      <c r="B166" s="2" t="s">
        <v>438</v>
      </c>
      <c r="C166" s="34" t="s">
        <v>448</v>
      </c>
      <c r="D166" s="50" t="s">
        <v>449</v>
      </c>
      <c r="E166" s="145"/>
      <c r="F166" s="145"/>
      <c r="G166" s="48"/>
      <c r="H166" s="38">
        <f t="shared" si="2"/>
        <v>0</v>
      </c>
      <c r="I166" s="53"/>
      <c r="J166" s="31"/>
      <c r="K166" s="140"/>
      <c r="L166" s="143"/>
      <c r="M166" s="46"/>
    </row>
    <row r="167" spans="1:13" ht="13.8" hidden="1" x14ac:dyDescent="0.25">
      <c r="C167" s="65" t="s">
        <v>450</v>
      </c>
      <c r="D167" s="66" t="s">
        <v>449</v>
      </c>
      <c r="E167" s="145"/>
      <c r="F167" s="145"/>
      <c r="G167" s="48"/>
      <c r="H167" s="38"/>
      <c r="I167" s="53"/>
      <c r="J167" s="31"/>
      <c r="K167" s="140"/>
      <c r="L167" s="143"/>
      <c r="M167" s="46"/>
    </row>
    <row r="168" spans="1:13" ht="13.8" hidden="1" outlineLevel="1" x14ac:dyDescent="0.25">
      <c r="C168" s="67" t="s">
        <v>451</v>
      </c>
      <c r="D168" s="54" t="s">
        <v>452</v>
      </c>
      <c r="E168" s="145"/>
      <c r="F168" s="145"/>
      <c r="G168" s="48"/>
      <c r="H168" s="38">
        <f t="shared" si="2"/>
        <v>0</v>
      </c>
      <c r="I168" s="53"/>
      <c r="J168" s="31"/>
      <c r="K168" s="140"/>
      <c r="L168" s="143"/>
      <c r="M168" s="46"/>
    </row>
    <row r="169" spans="1:13" ht="13.8" hidden="1" outlineLevel="1" x14ac:dyDescent="0.25">
      <c r="C169" s="67" t="s">
        <v>453</v>
      </c>
      <c r="D169" s="54" t="s">
        <v>454</v>
      </c>
      <c r="E169" s="145"/>
      <c r="F169" s="145"/>
      <c r="G169" s="48"/>
      <c r="H169" s="38">
        <f t="shared" si="2"/>
        <v>0</v>
      </c>
      <c r="I169" s="53"/>
      <c r="J169" s="31"/>
      <c r="K169" s="140"/>
      <c r="L169" s="143"/>
      <c r="M169" s="46"/>
    </row>
    <row r="170" spans="1:13" ht="13.8" hidden="1" outlineLevel="1" x14ac:dyDescent="0.25">
      <c r="C170" s="67" t="s">
        <v>455</v>
      </c>
      <c r="D170" s="54" t="s">
        <v>456</v>
      </c>
      <c r="E170" s="145"/>
      <c r="F170" s="145"/>
      <c r="G170" s="48"/>
      <c r="H170" s="38">
        <f t="shared" si="2"/>
        <v>0</v>
      </c>
      <c r="I170" s="53"/>
      <c r="J170" s="31"/>
      <c r="K170" s="140"/>
      <c r="L170" s="143"/>
      <c r="M170" s="46"/>
    </row>
    <row r="171" spans="1:13" ht="13.8" hidden="1" outlineLevel="1" x14ac:dyDescent="0.25">
      <c r="C171" s="67" t="s">
        <v>457</v>
      </c>
      <c r="D171" s="54" t="s">
        <v>458</v>
      </c>
      <c r="E171" s="145"/>
      <c r="F171" s="145"/>
      <c r="G171" s="48"/>
      <c r="H171" s="38">
        <f t="shared" si="2"/>
        <v>0</v>
      </c>
      <c r="I171" s="53"/>
      <c r="J171" s="31"/>
      <c r="K171" s="140"/>
      <c r="L171" s="143"/>
      <c r="M171" s="46"/>
    </row>
    <row r="172" spans="1:13" ht="13.8" hidden="1" outlineLevel="1" x14ac:dyDescent="0.25">
      <c r="C172" s="67" t="s">
        <v>459</v>
      </c>
      <c r="D172" s="54" t="s">
        <v>460</v>
      </c>
      <c r="E172" s="145"/>
      <c r="F172" s="145"/>
      <c r="G172" s="48"/>
      <c r="H172" s="38">
        <f t="shared" si="2"/>
        <v>0</v>
      </c>
      <c r="I172" s="53"/>
      <c r="J172" s="31"/>
      <c r="K172" s="140"/>
      <c r="L172" s="143"/>
      <c r="M172" s="46"/>
    </row>
    <row r="173" spans="1:13" ht="13.8" hidden="1" outlineLevel="1" x14ac:dyDescent="0.25">
      <c r="C173" s="67" t="s">
        <v>461</v>
      </c>
      <c r="D173" s="54" t="s">
        <v>462</v>
      </c>
      <c r="E173" s="145"/>
      <c r="F173" s="145"/>
      <c r="G173" s="48"/>
      <c r="H173" s="38">
        <f t="shared" si="2"/>
        <v>0</v>
      </c>
      <c r="I173" s="53"/>
      <c r="J173" s="31"/>
      <c r="K173" s="140"/>
      <c r="L173" s="143"/>
      <c r="M173" s="46"/>
    </row>
    <row r="174" spans="1:13" ht="13.8" hidden="1" outlineLevel="1" x14ac:dyDescent="0.25">
      <c r="C174" s="67" t="s">
        <v>463</v>
      </c>
      <c r="D174" s="54" t="s">
        <v>464</v>
      </c>
      <c r="E174" s="145"/>
      <c r="F174" s="145"/>
      <c r="G174" s="48"/>
      <c r="H174" s="38">
        <f t="shared" si="2"/>
        <v>0</v>
      </c>
      <c r="I174" s="53"/>
      <c r="J174" s="31"/>
      <c r="K174" s="140"/>
      <c r="L174" s="143"/>
      <c r="M174" s="46"/>
    </row>
    <row r="175" spans="1:13" ht="13.8" hidden="1" outlineLevel="1" x14ac:dyDescent="0.25">
      <c r="C175" s="67" t="s">
        <v>465</v>
      </c>
      <c r="D175" s="54" t="s">
        <v>466</v>
      </c>
      <c r="E175" s="145"/>
      <c r="F175" s="145"/>
      <c r="G175" s="48"/>
      <c r="H175" s="38">
        <f t="shared" si="2"/>
        <v>0</v>
      </c>
      <c r="I175" s="53"/>
      <c r="J175" s="31"/>
      <c r="K175" s="140"/>
      <c r="L175" s="143"/>
      <c r="M175" s="46"/>
    </row>
    <row r="176" spans="1:13" ht="13.8" hidden="1" outlineLevel="1" x14ac:dyDescent="0.25">
      <c r="C176" s="67" t="s">
        <v>467</v>
      </c>
      <c r="D176" s="54" t="s">
        <v>468</v>
      </c>
      <c r="E176" s="145"/>
      <c r="F176" s="145"/>
      <c r="G176" s="48"/>
      <c r="H176" s="38">
        <f t="shared" si="2"/>
        <v>0</v>
      </c>
      <c r="I176" s="53"/>
      <c r="J176" s="31"/>
      <c r="K176" s="140"/>
      <c r="L176" s="143"/>
      <c r="M176" s="46"/>
    </row>
    <row r="177" spans="3:13" ht="13.8" hidden="1" outlineLevel="1" x14ac:dyDescent="0.25">
      <c r="C177" s="67" t="s">
        <v>469</v>
      </c>
      <c r="D177" s="54" t="s">
        <v>470</v>
      </c>
      <c r="E177" s="145"/>
      <c r="F177" s="145"/>
      <c r="G177" s="48"/>
      <c r="H177" s="38">
        <f t="shared" si="2"/>
        <v>0</v>
      </c>
      <c r="I177" s="53"/>
      <c r="J177" s="31"/>
      <c r="K177" s="140"/>
      <c r="L177" s="143"/>
      <c r="M177" s="46"/>
    </row>
    <row r="178" spans="3:13" ht="13.8" hidden="1" outlineLevel="1" x14ac:dyDescent="0.25">
      <c r="C178" s="67" t="s">
        <v>471</v>
      </c>
      <c r="D178" s="54" t="s">
        <v>472</v>
      </c>
      <c r="E178" s="145"/>
      <c r="F178" s="145"/>
      <c r="G178" s="48"/>
      <c r="H178" s="38">
        <f t="shared" si="2"/>
        <v>0</v>
      </c>
      <c r="I178" s="53"/>
      <c r="J178" s="31"/>
      <c r="K178" s="140"/>
      <c r="L178" s="143"/>
      <c r="M178" s="46"/>
    </row>
    <row r="179" spans="3:13" ht="13.8" hidden="1" outlineLevel="1" x14ac:dyDescent="0.25">
      <c r="C179" s="67" t="s">
        <v>473</v>
      </c>
      <c r="D179" s="54" t="s">
        <v>474</v>
      </c>
      <c r="E179" s="145"/>
      <c r="F179" s="145"/>
      <c r="G179" s="48"/>
      <c r="H179" s="38">
        <f t="shared" si="2"/>
        <v>0</v>
      </c>
      <c r="I179" s="53"/>
      <c r="J179" s="31"/>
      <c r="K179" s="140"/>
      <c r="L179" s="143"/>
      <c r="M179" s="46"/>
    </row>
    <row r="180" spans="3:13" ht="13.8" hidden="1" outlineLevel="1" x14ac:dyDescent="0.25">
      <c r="C180" s="67" t="s">
        <v>475</v>
      </c>
      <c r="D180" s="54" t="s">
        <v>476</v>
      </c>
      <c r="E180" s="145"/>
      <c r="F180" s="145"/>
      <c r="G180" s="48"/>
      <c r="H180" s="38">
        <f t="shared" si="2"/>
        <v>0</v>
      </c>
      <c r="I180" s="53"/>
      <c r="J180" s="31"/>
      <c r="K180" s="140"/>
      <c r="L180" s="143"/>
      <c r="M180" s="46"/>
    </row>
    <row r="181" spans="3:13" ht="13.8" hidden="1" outlineLevel="1" x14ac:dyDescent="0.25">
      <c r="C181" s="67" t="s">
        <v>477</v>
      </c>
      <c r="D181" s="54" t="s">
        <v>478</v>
      </c>
      <c r="E181" s="145"/>
      <c r="F181" s="145"/>
      <c r="G181" s="48"/>
      <c r="H181" s="38">
        <f t="shared" si="2"/>
        <v>0</v>
      </c>
      <c r="I181" s="53"/>
      <c r="J181" s="31"/>
      <c r="K181" s="140"/>
      <c r="L181" s="143"/>
      <c r="M181" s="46"/>
    </row>
    <row r="182" spans="3:13" ht="13.8" hidden="1" outlineLevel="1" x14ac:dyDescent="0.25">
      <c r="C182" s="67" t="s">
        <v>479</v>
      </c>
      <c r="D182" s="54" t="s">
        <v>480</v>
      </c>
      <c r="E182" s="145"/>
      <c r="F182" s="145"/>
      <c r="G182" s="48"/>
      <c r="H182" s="38">
        <f t="shared" si="2"/>
        <v>0</v>
      </c>
      <c r="I182" s="53"/>
      <c r="J182" s="31"/>
      <c r="K182" s="140"/>
      <c r="L182" s="143"/>
      <c r="M182" s="46"/>
    </row>
    <row r="183" spans="3:13" ht="13.8" hidden="1" outlineLevel="1" x14ac:dyDescent="0.25">
      <c r="C183" s="67" t="s">
        <v>481</v>
      </c>
      <c r="D183" s="54" t="s">
        <v>482</v>
      </c>
      <c r="E183" s="145"/>
      <c r="F183" s="145"/>
      <c r="G183" s="48"/>
      <c r="H183" s="38">
        <f t="shared" si="2"/>
        <v>0</v>
      </c>
      <c r="I183" s="53"/>
      <c r="J183" s="31"/>
      <c r="K183" s="140"/>
      <c r="L183" s="143"/>
      <c r="M183" s="46"/>
    </row>
    <row r="184" spans="3:13" ht="13.8" hidden="1" outlineLevel="1" x14ac:dyDescent="0.25">
      <c r="C184" s="67" t="s">
        <v>483</v>
      </c>
      <c r="D184" s="54" t="s">
        <v>484</v>
      </c>
      <c r="E184" s="145"/>
      <c r="F184" s="145"/>
      <c r="G184" s="48"/>
      <c r="H184" s="38">
        <f t="shared" si="2"/>
        <v>0</v>
      </c>
      <c r="I184" s="53"/>
      <c r="J184" s="31"/>
      <c r="K184" s="140"/>
      <c r="L184" s="143"/>
      <c r="M184" s="46"/>
    </row>
    <row r="185" spans="3:13" ht="13.8" hidden="1" outlineLevel="1" x14ac:dyDescent="0.25">
      <c r="C185" s="67" t="s">
        <v>485</v>
      </c>
      <c r="D185" s="54" t="s">
        <v>486</v>
      </c>
      <c r="E185" s="145"/>
      <c r="F185" s="145"/>
      <c r="G185" s="48"/>
      <c r="H185" s="38">
        <f t="shared" si="2"/>
        <v>0</v>
      </c>
      <c r="I185" s="53"/>
      <c r="J185" s="31"/>
      <c r="K185" s="140"/>
      <c r="L185" s="143"/>
      <c r="M185" s="46"/>
    </row>
    <row r="186" spans="3:13" ht="13.8" hidden="1" outlineLevel="1" x14ac:dyDescent="0.25">
      <c r="C186" s="67" t="s">
        <v>487</v>
      </c>
      <c r="D186" s="54" t="s">
        <v>488</v>
      </c>
      <c r="E186" s="145"/>
      <c r="F186" s="145"/>
      <c r="G186" s="48"/>
      <c r="H186" s="38">
        <f t="shared" si="2"/>
        <v>0</v>
      </c>
      <c r="I186" s="53"/>
      <c r="J186" s="31"/>
      <c r="K186" s="140"/>
      <c r="L186" s="143"/>
      <c r="M186" s="46"/>
    </row>
    <row r="187" spans="3:13" ht="13.8" hidden="1" outlineLevel="1" x14ac:dyDescent="0.25">
      <c r="C187" s="67" t="s">
        <v>489</v>
      </c>
      <c r="D187" s="54" t="s">
        <v>490</v>
      </c>
      <c r="E187" s="145"/>
      <c r="F187" s="145"/>
      <c r="G187" s="48"/>
      <c r="H187" s="38">
        <f t="shared" si="2"/>
        <v>0</v>
      </c>
      <c r="I187" s="53"/>
      <c r="J187" s="31"/>
      <c r="K187" s="140"/>
      <c r="L187" s="143"/>
      <c r="M187" s="46"/>
    </row>
    <row r="188" spans="3:13" ht="13.8" hidden="1" outlineLevel="1" x14ac:dyDescent="0.25">
      <c r="C188" s="67" t="s">
        <v>491</v>
      </c>
      <c r="D188" s="54" t="s">
        <v>492</v>
      </c>
      <c r="E188" s="145"/>
      <c r="F188" s="145"/>
      <c r="G188" s="48"/>
      <c r="H188" s="38">
        <f t="shared" si="2"/>
        <v>0</v>
      </c>
      <c r="I188" s="53"/>
      <c r="J188" s="31"/>
      <c r="K188" s="140"/>
      <c r="L188" s="143"/>
      <c r="M188" s="46"/>
    </row>
    <row r="189" spans="3:13" ht="13.8" hidden="1" outlineLevel="1" x14ac:dyDescent="0.25">
      <c r="C189" s="67" t="s">
        <v>493</v>
      </c>
      <c r="D189" s="54" t="s">
        <v>494</v>
      </c>
      <c r="E189" s="145"/>
      <c r="F189" s="145"/>
      <c r="G189" s="48"/>
      <c r="H189" s="38">
        <f t="shared" si="2"/>
        <v>0</v>
      </c>
      <c r="I189" s="53"/>
      <c r="J189" s="31"/>
      <c r="K189" s="140"/>
      <c r="L189" s="143"/>
      <c r="M189" s="46"/>
    </row>
    <row r="190" spans="3:13" ht="13.8" hidden="1" outlineLevel="1" x14ac:dyDescent="0.25">
      <c r="C190" s="67" t="s">
        <v>495</v>
      </c>
      <c r="D190" s="54" t="s">
        <v>496</v>
      </c>
      <c r="E190" s="145"/>
      <c r="F190" s="145"/>
      <c r="G190" s="48"/>
      <c r="H190" s="38">
        <f t="shared" si="2"/>
        <v>0</v>
      </c>
      <c r="I190" s="53"/>
      <c r="J190" s="31"/>
      <c r="K190" s="140"/>
      <c r="L190" s="143"/>
      <c r="M190" s="46"/>
    </row>
    <row r="191" spans="3:13" ht="13.8" hidden="1" outlineLevel="1" x14ac:dyDescent="0.25">
      <c r="C191" s="67" t="s">
        <v>497</v>
      </c>
      <c r="D191" s="54" t="s">
        <v>498</v>
      </c>
      <c r="E191" s="145"/>
      <c r="F191" s="145"/>
      <c r="G191" s="48"/>
      <c r="H191" s="38">
        <f t="shared" si="2"/>
        <v>0</v>
      </c>
      <c r="I191" s="53"/>
      <c r="J191" s="31"/>
      <c r="K191" s="140"/>
      <c r="L191" s="143"/>
      <c r="M191" s="46"/>
    </row>
    <row r="192" spans="3:13" ht="13.8" hidden="1" outlineLevel="1" x14ac:dyDescent="0.25">
      <c r="C192" s="67" t="s">
        <v>499</v>
      </c>
      <c r="D192" s="54" t="s">
        <v>500</v>
      </c>
      <c r="E192" s="145"/>
      <c r="F192" s="145"/>
      <c r="G192" s="48"/>
      <c r="H192" s="38">
        <f t="shared" si="2"/>
        <v>0</v>
      </c>
      <c r="I192" s="53"/>
      <c r="J192" s="31"/>
      <c r="K192" s="140"/>
      <c r="L192" s="143"/>
      <c r="M192" s="46"/>
    </row>
    <row r="193" spans="3:13" ht="13.8" hidden="1" outlineLevel="1" x14ac:dyDescent="0.25">
      <c r="C193" s="67" t="s">
        <v>501</v>
      </c>
      <c r="D193" s="54" t="s">
        <v>502</v>
      </c>
      <c r="E193" s="145"/>
      <c r="F193" s="145"/>
      <c r="G193" s="48"/>
      <c r="H193" s="38">
        <f t="shared" si="2"/>
        <v>0</v>
      </c>
      <c r="I193" s="53"/>
      <c r="J193" s="31"/>
      <c r="K193" s="140"/>
      <c r="L193" s="143"/>
      <c r="M193" s="46"/>
    </row>
    <row r="194" spans="3:13" ht="13.8" hidden="1" outlineLevel="1" x14ac:dyDescent="0.25">
      <c r="C194" s="67" t="s">
        <v>503</v>
      </c>
      <c r="D194" s="54" t="s">
        <v>504</v>
      </c>
      <c r="E194" s="145"/>
      <c r="F194" s="145"/>
      <c r="G194" s="48"/>
      <c r="H194" s="38">
        <f t="shared" si="2"/>
        <v>0</v>
      </c>
      <c r="I194" s="53"/>
      <c r="J194" s="31"/>
      <c r="K194" s="140"/>
      <c r="L194" s="143"/>
      <c r="M194" s="46"/>
    </row>
    <row r="195" spans="3:13" ht="13.8" hidden="1" outlineLevel="1" x14ac:dyDescent="0.25">
      <c r="C195" s="67" t="s">
        <v>505</v>
      </c>
      <c r="D195" s="54" t="s">
        <v>506</v>
      </c>
      <c r="E195" s="145"/>
      <c r="F195" s="145"/>
      <c r="G195" s="48"/>
      <c r="H195" s="38">
        <f t="shared" si="2"/>
        <v>0</v>
      </c>
      <c r="I195" s="53"/>
      <c r="J195" s="31"/>
      <c r="K195" s="140"/>
      <c r="L195" s="143"/>
      <c r="M195" s="46"/>
    </row>
    <row r="196" spans="3:13" ht="13.8" hidden="1" outlineLevel="1" x14ac:dyDescent="0.25">
      <c r="C196" s="67" t="s">
        <v>507</v>
      </c>
      <c r="D196" s="54" t="s">
        <v>508</v>
      </c>
      <c r="E196" s="145"/>
      <c r="F196" s="145"/>
      <c r="G196" s="48"/>
      <c r="H196" s="38">
        <f t="shared" si="2"/>
        <v>0</v>
      </c>
      <c r="I196" s="53"/>
      <c r="J196" s="31"/>
      <c r="K196" s="140"/>
      <c r="L196" s="143"/>
      <c r="M196" s="46"/>
    </row>
    <row r="197" spans="3:13" ht="13.8" hidden="1" outlineLevel="1" x14ac:dyDescent="0.25">
      <c r="C197" s="67" t="s">
        <v>509</v>
      </c>
      <c r="D197" s="54" t="s">
        <v>510</v>
      </c>
      <c r="E197" s="145"/>
      <c r="F197" s="145"/>
      <c r="G197" s="48"/>
      <c r="H197" s="38">
        <f t="shared" si="2"/>
        <v>0</v>
      </c>
      <c r="I197" s="53"/>
      <c r="J197" s="31"/>
      <c r="K197" s="140"/>
      <c r="L197" s="143"/>
      <c r="M197" s="46"/>
    </row>
    <row r="198" spans="3:13" ht="13.8" hidden="1" outlineLevel="1" x14ac:dyDescent="0.25">
      <c r="C198" s="67" t="s">
        <v>511</v>
      </c>
      <c r="D198" s="54" t="s">
        <v>512</v>
      </c>
      <c r="E198" s="145"/>
      <c r="F198" s="145"/>
      <c r="G198" s="48"/>
      <c r="H198" s="38">
        <f t="shared" si="2"/>
        <v>0</v>
      </c>
      <c r="I198" s="53"/>
      <c r="J198" s="31"/>
      <c r="K198" s="140"/>
      <c r="L198" s="143"/>
      <c r="M198" s="46"/>
    </row>
    <row r="199" spans="3:13" ht="13.8" hidden="1" outlineLevel="1" x14ac:dyDescent="0.25">
      <c r="C199" s="67" t="s">
        <v>513</v>
      </c>
      <c r="D199" s="54" t="s">
        <v>514</v>
      </c>
      <c r="E199" s="145"/>
      <c r="F199" s="145"/>
      <c r="G199" s="48"/>
      <c r="H199" s="38">
        <f t="shared" ref="H199:H262" si="3">+E199+F199+G199</f>
        <v>0</v>
      </c>
      <c r="I199" s="53"/>
      <c r="J199" s="31"/>
      <c r="K199" s="140"/>
      <c r="L199" s="143"/>
      <c r="M199" s="46"/>
    </row>
    <row r="200" spans="3:13" ht="13.8" hidden="1" outlineLevel="1" x14ac:dyDescent="0.25">
      <c r="C200" s="67" t="s">
        <v>515</v>
      </c>
      <c r="D200" s="54" t="s">
        <v>516</v>
      </c>
      <c r="E200" s="145"/>
      <c r="F200" s="145"/>
      <c r="G200" s="48"/>
      <c r="H200" s="38">
        <f t="shared" si="3"/>
        <v>0</v>
      </c>
      <c r="I200" s="53"/>
      <c r="J200" s="31"/>
      <c r="K200" s="140"/>
      <c r="L200" s="143"/>
      <c r="M200" s="46"/>
    </row>
    <row r="201" spans="3:13" ht="13.8" hidden="1" outlineLevel="1" x14ac:dyDescent="0.25">
      <c r="C201" s="67" t="s">
        <v>517</v>
      </c>
      <c r="D201" s="54" t="s">
        <v>518</v>
      </c>
      <c r="E201" s="145"/>
      <c r="F201" s="145"/>
      <c r="G201" s="48"/>
      <c r="H201" s="38">
        <f t="shared" si="3"/>
        <v>0</v>
      </c>
      <c r="I201" s="53"/>
      <c r="J201" s="31"/>
      <c r="K201" s="140"/>
      <c r="L201" s="143"/>
      <c r="M201" s="46"/>
    </row>
    <row r="202" spans="3:13" ht="13.8" hidden="1" outlineLevel="1" x14ac:dyDescent="0.25">
      <c r="C202" s="67" t="s">
        <v>519</v>
      </c>
      <c r="D202" s="54" t="s">
        <v>520</v>
      </c>
      <c r="E202" s="145"/>
      <c r="F202" s="145"/>
      <c r="G202" s="48"/>
      <c r="H202" s="38">
        <f t="shared" si="3"/>
        <v>0</v>
      </c>
      <c r="I202" s="53"/>
      <c r="J202" s="31"/>
      <c r="K202" s="140"/>
      <c r="L202" s="143"/>
      <c r="M202" s="46"/>
    </row>
    <row r="203" spans="3:13" ht="13.8" hidden="1" outlineLevel="1" x14ac:dyDescent="0.25">
      <c r="C203" s="67" t="s">
        <v>521</v>
      </c>
      <c r="D203" s="54" t="s">
        <v>522</v>
      </c>
      <c r="E203" s="145"/>
      <c r="F203" s="145"/>
      <c r="G203" s="48"/>
      <c r="H203" s="38">
        <f t="shared" si="3"/>
        <v>0</v>
      </c>
      <c r="I203" s="53"/>
      <c r="J203" s="31"/>
      <c r="K203" s="140"/>
      <c r="L203" s="143"/>
      <c r="M203" s="46"/>
    </row>
    <row r="204" spans="3:13" ht="13.8" hidden="1" outlineLevel="1" x14ac:dyDescent="0.25">
      <c r="C204" s="67" t="s">
        <v>523</v>
      </c>
      <c r="D204" s="54" t="s">
        <v>524</v>
      </c>
      <c r="E204" s="145"/>
      <c r="F204" s="145"/>
      <c r="G204" s="48"/>
      <c r="H204" s="38">
        <f t="shared" si="3"/>
        <v>0</v>
      </c>
      <c r="I204" s="53"/>
      <c r="J204" s="31"/>
      <c r="K204" s="140"/>
      <c r="L204" s="143"/>
      <c r="M204" s="46"/>
    </row>
    <row r="205" spans="3:13" ht="13.8" hidden="1" outlineLevel="1" x14ac:dyDescent="0.25">
      <c r="C205" s="67" t="s">
        <v>525</v>
      </c>
      <c r="D205" s="54" t="s">
        <v>526</v>
      </c>
      <c r="E205" s="145"/>
      <c r="F205" s="145"/>
      <c r="G205" s="48"/>
      <c r="H205" s="38">
        <f t="shared" si="3"/>
        <v>0</v>
      </c>
      <c r="I205" s="53"/>
      <c r="J205" s="31"/>
      <c r="K205" s="140"/>
      <c r="L205" s="143"/>
      <c r="M205" s="46"/>
    </row>
    <row r="206" spans="3:13" ht="13.8" hidden="1" outlineLevel="1" x14ac:dyDescent="0.25">
      <c r="C206" s="67" t="s">
        <v>527</v>
      </c>
      <c r="D206" s="54" t="s">
        <v>528</v>
      </c>
      <c r="E206" s="145"/>
      <c r="F206" s="145"/>
      <c r="G206" s="48"/>
      <c r="H206" s="38">
        <f t="shared" si="3"/>
        <v>0</v>
      </c>
      <c r="I206" s="53"/>
      <c r="J206" s="31"/>
      <c r="K206" s="140"/>
      <c r="L206" s="143"/>
      <c r="M206" s="46"/>
    </row>
    <row r="207" spans="3:13" ht="13.8" hidden="1" outlineLevel="1" x14ac:dyDescent="0.25">
      <c r="C207" s="67" t="s">
        <v>529</v>
      </c>
      <c r="D207" s="54" t="s">
        <v>530</v>
      </c>
      <c r="E207" s="145"/>
      <c r="F207" s="145"/>
      <c r="G207" s="48"/>
      <c r="H207" s="38">
        <f t="shared" si="3"/>
        <v>0</v>
      </c>
      <c r="I207" s="53"/>
      <c r="J207" s="31"/>
      <c r="K207" s="140"/>
      <c r="L207" s="143"/>
      <c r="M207" s="46"/>
    </row>
    <row r="208" spans="3:13" ht="13.8" hidden="1" outlineLevel="1" x14ac:dyDescent="0.25">
      <c r="C208" s="67" t="s">
        <v>531</v>
      </c>
      <c r="D208" s="54" t="s">
        <v>532</v>
      </c>
      <c r="E208" s="145"/>
      <c r="F208" s="145"/>
      <c r="G208" s="48"/>
      <c r="H208" s="38">
        <f t="shared" si="3"/>
        <v>0</v>
      </c>
      <c r="I208" s="53"/>
      <c r="J208" s="31"/>
      <c r="K208" s="140"/>
      <c r="L208" s="143"/>
      <c r="M208" s="46"/>
    </row>
    <row r="209" spans="3:13" ht="13.8" hidden="1" outlineLevel="1" x14ac:dyDescent="0.25">
      <c r="C209" s="67" t="s">
        <v>533</v>
      </c>
      <c r="D209" s="54" t="s">
        <v>534</v>
      </c>
      <c r="E209" s="145"/>
      <c r="F209" s="145"/>
      <c r="G209" s="48"/>
      <c r="H209" s="38">
        <f t="shared" si="3"/>
        <v>0</v>
      </c>
      <c r="I209" s="53"/>
      <c r="J209" s="31"/>
      <c r="K209" s="140"/>
      <c r="L209" s="143"/>
      <c r="M209" s="46"/>
    </row>
    <row r="210" spans="3:13" ht="13.8" hidden="1" outlineLevel="1" x14ac:dyDescent="0.25">
      <c r="C210" s="67" t="s">
        <v>535</v>
      </c>
      <c r="D210" s="54" t="s">
        <v>536</v>
      </c>
      <c r="E210" s="145"/>
      <c r="F210" s="145"/>
      <c r="G210" s="48"/>
      <c r="H210" s="38">
        <f t="shared" si="3"/>
        <v>0</v>
      </c>
      <c r="I210" s="53"/>
      <c r="J210" s="31"/>
      <c r="K210" s="140"/>
      <c r="L210" s="143"/>
      <c r="M210" s="46"/>
    </row>
    <row r="211" spans="3:13" ht="13.8" hidden="1" outlineLevel="1" x14ac:dyDescent="0.25">
      <c r="C211" s="67" t="s">
        <v>537</v>
      </c>
      <c r="D211" s="54" t="s">
        <v>538</v>
      </c>
      <c r="E211" s="145"/>
      <c r="F211" s="145"/>
      <c r="G211" s="48"/>
      <c r="H211" s="38">
        <f t="shared" si="3"/>
        <v>0</v>
      </c>
      <c r="I211" s="53"/>
      <c r="J211" s="31"/>
      <c r="K211" s="140"/>
      <c r="L211" s="143"/>
      <c r="M211" s="46"/>
    </row>
    <row r="212" spans="3:13" ht="13.8" hidden="1" outlineLevel="1" x14ac:dyDescent="0.25">
      <c r="C212" s="67" t="s">
        <v>539</v>
      </c>
      <c r="D212" s="54" t="s">
        <v>540</v>
      </c>
      <c r="E212" s="145"/>
      <c r="F212" s="145"/>
      <c r="G212" s="48"/>
      <c r="H212" s="38">
        <f t="shared" si="3"/>
        <v>0</v>
      </c>
      <c r="I212" s="53"/>
      <c r="J212" s="31"/>
      <c r="K212" s="140"/>
      <c r="L212" s="143"/>
      <c r="M212" s="46"/>
    </row>
    <row r="213" spans="3:13" ht="13.8" hidden="1" outlineLevel="1" x14ac:dyDescent="0.25">
      <c r="C213" s="67" t="s">
        <v>541</v>
      </c>
      <c r="D213" s="54" t="s">
        <v>542</v>
      </c>
      <c r="E213" s="145"/>
      <c r="F213" s="145"/>
      <c r="G213" s="48"/>
      <c r="H213" s="38">
        <f t="shared" si="3"/>
        <v>0</v>
      </c>
      <c r="I213" s="53"/>
      <c r="J213" s="31"/>
      <c r="K213" s="140"/>
      <c r="L213" s="143"/>
      <c r="M213" s="46"/>
    </row>
    <row r="214" spans="3:13" ht="13.8" hidden="1" outlineLevel="1" x14ac:dyDescent="0.25">
      <c r="C214" s="67" t="s">
        <v>543</v>
      </c>
      <c r="D214" s="54" t="s">
        <v>544</v>
      </c>
      <c r="E214" s="145"/>
      <c r="F214" s="145"/>
      <c r="G214" s="48"/>
      <c r="H214" s="38">
        <f t="shared" si="3"/>
        <v>0</v>
      </c>
      <c r="I214" s="53"/>
      <c r="J214" s="31"/>
      <c r="K214" s="140"/>
      <c r="L214" s="143"/>
      <c r="M214" s="46"/>
    </row>
    <row r="215" spans="3:13" ht="13.8" hidden="1" outlineLevel="1" x14ac:dyDescent="0.25">
      <c r="C215" s="67" t="s">
        <v>545</v>
      </c>
      <c r="D215" s="54" t="s">
        <v>546</v>
      </c>
      <c r="E215" s="145"/>
      <c r="F215" s="145"/>
      <c r="G215" s="48"/>
      <c r="H215" s="38">
        <f t="shared" si="3"/>
        <v>0</v>
      </c>
      <c r="I215" s="53"/>
      <c r="J215" s="31"/>
      <c r="K215" s="140"/>
      <c r="L215" s="143"/>
      <c r="M215" s="46"/>
    </row>
    <row r="216" spans="3:13" ht="13.8" hidden="1" outlineLevel="1" x14ac:dyDescent="0.25">
      <c r="C216" s="67" t="s">
        <v>547</v>
      </c>
      <c r="D216" s="54" t="s">
        <v>548</v>
      </c>
      <c r="E216" s="145"/>
      <c r="F216" s="145"/>
      <c r="G216" s="48"/>
      <c r="H216" s="38">
        <f t="shared" si="3"/>
        <v>0</v>
      </c>
      <c r="I216" s="53"/>
      <c r="J216" s="31"/>
      <c r="K216" s="140"/>
      <c r="L216" s="143"/>
      <c r="M216" s="46"/>
    </row>
    <row r="217" spans="3:13" ht="13.8" hidden="1" outlineLevel="1" x14ac:dyDescent="0.25">
      <c r="C217" s="67" t="s">
        <v>549</v>
      </c>
      <c r="D217" s="54" t="s">
        <v>550</v>
      </c>
      <c r="E217" s="145"/>
      <c r="F217" s="145"/>
      <c r="G217" s="48"/>
      <c r="H217" s="38">
        <f t="shared" si="3"/>
        <v>0</v>
      </c>
      <c r="I217" s="53"/>
      <c r="J217" s="31"/>
      <c r="K217" s="140"/>
      <c r="L217" s="143"/>
      <c r="M217" s="46"/>
    </row>
    <row r="218" spans="3:13" ht="13.8" hidden="1" outlineLevel="1" x14ac:dyDescent="0.25">
      <c r="C218" s="67" t="s">
        <v>551</v>
      </c>
      <c r="D218" s="54" t="s">
        <v>552</v>
      </c>
      <c r="E218" s="145"/>
      <c r="F218" s="145"/>
      <c r="G218" s="48"/>
      <c r="H218" s="38">
        <f t="shared" si="3"/>
        <v>0</v>
      </c>
      <c r="I218" s="53"/>
      <c r="J218" s="31"/>
      <c r="K218" s="140"/>
      <c r="L218" s="143"/>
      <c r="M218" s="46"/>
    </row>
    <row r="219" spans="3:13" ht="13.8" hidden="1" outlineLevel="1" x14ac:dyDescent="0.25">
      <c r="C219" s="67" t="s">
        <v>553</v>
      </c>
      <c r="D219" s="54" t="s">
        <v>554</v>
      </c>
      <c r="E219" s="145"/>
      <c r="F219" s="145"/>
      <c r="G219" s="48"/>
      <c r="H219" s="38">
        <f t="shared" si="3"/>
        <v>0</v>
      </c>
      <c r="I219" s="53"/>
      <c r="J219" s="31"/>
      <c r="K219" s="140"/>
      <c r="L219" s="143"/>
      <c r="M219" s="46"/>
    </row>
    <row r="220" spans="3:13" ht="13.8" hidden="1" outlineLevel="1" x14ac:dyDescent="0.25">
      <c r="C220" s="67" t="s">
        <v>555</v>
      </c>
      <c r="D220" s="54" t="s">
        <v>556</v>
      </c>
      <c r="E220" s="145"/>
      <c r="F220" s="145"/>
      <c r="G220" s="48"/>
      <c r="H220" s="38">
        <f t="shared" si="3"/>
        <v>0</v>
      </c>
      <c r="I220" s="53"/>
      <c r="J220" s="31"/>
      <c r="K220" s="140"/>
      <c r="L220" s="143"/>
      <c r="M220" s="46"/>
    </row>
    <row r="221" spans="3:13" ht="13.8" hidden="1" outlineLevel="1" x14ac:dyDescent="0.25">
      <c r="C221" s="67" t="s">
        <v>557</v>
      </c>
      <c r="D221" s="54" t="s">
        <v>558</v>
      </c>
      <c r="E221" s="145"/>
      <c r="F221" s="145"/>
      <c r="G221" s="48"/>
      <c r="H221" s="38">
        <f t="shared" si="3"/>
        <v>0</v>
      </c>
      <c r="I221" s="53"/>
      <c r="J221" s="31"/>
      <c r="K221" s="140"/>
      <c r="L221" s="143"/>
      <c r="M221" s="46"/>
    </row>
    <row r="222" spans="3:13" ht="13.8" hidden="1" outlineLevel="1" x14ac:dyDescent="0.25">
      <c r="C222" s="67" t="s">
        <v>559</v>
      </c>
      <c r="D222" s="54" t="s">
        <v>560</v>
      </c>
      <c r="E222" s="145"/>
      <c r="F222" s="145"/>
      <c r="G222" s="48"/>
      <c r="H222" s="38">
        <f t="shared" si="3"/>
        <v>0</v>
      </c>
      <c r="I222" s="53"/>
      <c r="J222" s="31"/>
      <c r="K222" s="140"/>
      <c r="L222" s="143"/>
      <c r="M222" s="46"/>
    </row>
    <row r="223" spans="3:13" ht="13.8" hidden="1" outlineLevel="1" x14ac:dyDescent="0.25">
      <c r="C223" s="67" t="s">
        <v>561</v>
      </c>
      <c r="D223" s="54" t="s">
        <v>562</v>
      </c>
      <c r="E223" s="145"/>
      <c r="F223" s="145"/>
      <c r="G223" s="48"/>
      <c r="H223" s="38">
        <f t="shared" si="3"/>
        <v>0</v>
      </c>
      <c r="I223" s="53"/>
      <c r="J223" s="31"/>
      <c r="K223" s="140"/>
      <c r="L223" s="143"/>
      <c r="M223" s="46"/>
    </row>
    <row r="224" spans="3:13" ht="13.8" hidden="1" outlineLevel="1" x14ac:dyDescent="0.25">
      <c r="C224" s="67" t="s">
        <v>563</v>
      </c>
      <c r="D224" s="54" t="s">
        <v>564</v>
      </c>
      <c r="E224" s="145"/>
      <c r="F224" s="145"/>
      <c r="G224" s="48"/>
      <c r="H224" s="38">
        <f t="shared" si="3"/>
        <v>0</v>
      </c>
      <c r="I224" s="53"/>
      <c r="J224" s="31"/>
      <c r="K224" s="140"/>
      <c r="L224" s="143"/>
      <c r="M224" s="46"/>
    </row>
    <row r="225" spans="3:13" ht="13.8" hidden="1" outlineLevel="1" x14ac:dyDescent="0.25">
      <c r="C225" s="67" t="s">
        <v>565</v>
      </c>
      <c r="D225" s="54" t="s">
        <v>566</v>
      </c>
      <c r="E225" s="145"/>
      <c r="F225" s="145"/>
      <c r="G225" s="48"/>
      <c r="H225" s="38">
        <f t="shared" si="3"/>
        <v>0</v>
      </c>
      <c r="I225" s="53"/>
      <c r="J225" s="31"/>
      <c r="K225" s="140"/>
      <c r="L225" s="143"/>
      <c r="M225" s="46"/>
    </row>
    <row r="226" spans="3:13" ht="13.8" hidden="1" outlineLevel="1" x14ac:dyDescent="0.25">
      <c r="C226" s="67" t="s">
        <v>567</v>
      </c>
      <c r="D226" s="54" t="s">
        <v>568</v>
      </c>
      <c r="E226" s="145"/>
      <c r="F226" s="145"/>
      <c r="G226" s="48"/>
      <c r="H226" s="38">
        <f t="shared" si="3"/>
        <v>0</v>
      </c>
      <c r="I226" s="53"/>
      <c r="J226" s="31"/>
      <c r="K226" s="140"/>
      <c r="L226" s="143"/>
      <c r="M226" s="46"/>
    </row>
    <row r="227" spans="3:13" ht="13.8" hidden="1" outlineLevel="1" x14ac:dyDescent="0.25">
      <c r="C227" s="67" t="s">
        <v>569</v>
      </c>
      <c r="D227" s="54" t="s">
        <v>570</v>
      </c>
      <c r="E227" s="145"/>
      <c r="F227" s="145"/>
      <c r="G227" s="48"/>
      <c r="H227" s="38">
        <f t="shared" si="3"/>
        <v>0</v>
      </c>
      <c r="I227" s="53"/>
      <c r="J227" s="31"/>
      <c r="K227" s="140"/>
      <c r="L227" s="143"/>
      <c r="M227" s="46"/>
    </row>
    <row r="228" spans="3:13" ht="13.8" hidden="1" outlineLevel="1" x14ac:dyDescent="0.25">
      <c r="C228" s="67" t="s">
        <v>571</v>
      </c>
      <c r="D228" s="54" t="s">
        <v>572</v>
      </c>
      <c r="E228" s="145"/>
      <c r="F228" s="145"/>
      <c r="G228" s="48"/>
      <c r="H228" s="38">
        <f t="shared" si="3"/>
        <v>0</v>
      </c>
      <c r="I228" s="53"/>
      <c r="J228" s="31"/>
      <c r="K228" s="140"/>
      <c r="L228" s="143"/>
      <c r="M228" s="46"/>
    </row>
    <row r="229" spans="3:13" ht="13.8" hidden="1" outlineLevel="1" x14ac:dyDescent="0.25">
      <c r="C229" s="67" t="s">
        <v>573</v>
      </c>
      <c r="D229" s="54" t="s">
        <v>574</v>
      </c>
      <c r="E229" s="145"/>
      <c r="F229" s="145"/>
      <c r="G229" s="48"/>
      <c r="H229" s="38">
        <f t="shared" si="3"/>
        <v>0</v>
      </c>
      <c r="I229" s="53"/>
      <c r="J229" s="31"/>
      <c r="K229" s="140"/>
      <c r="L229" s="143"/>
      <c r="M229" s="46"/>
    </row>
    <row r="230" spans="3:13" ht="13.8" hidden="1" outlineLevel="1" x14ac:dyDescent="0.25">
      <c r="C230" s="67" t="s">
        <v>575</v>
      </c>
      <c r="D230" s="54" t="s">
        <v>576</v>
      </c>
      <c r="E230" s="145"/>
      <c r="F230" s="145"/>
      <c r="G230" s="48"/>
      <c r="H230" s="38">
        <f t="shared" si="3"/>
        <v>0</v>
      </c>
      <c r="I230" s="53"/>
      <c r="J230" s="31"/>
      <c r="K230" s="140"/>
      <c r="L230" s="143"/>
      <c r="M230" s="46"/>
    </row>
    <row r="231" spans="3:13" ht="13.8" hidden="1" outlineLevel="1" x14ac:dyDescent="0.25">
      <c r="C231" s="67" t="s">
        <v>577</v>
      </c>
      <c r="D231" s="54" t="s">
        <v>578</v>
      </c>
      <c r="E231" s="145"/>
      <c r="F231" s="145"/>
      <c r="G231" s="48"/>
      <c r="H231" s="38">
        <f t="shared" si="3"/>
        <v>0</v>
      </c>
      <c r="I231" s="53"/>
      <c r="J231" s="31"/>
      <c r="K231" s="140"/>
      <c r="L231" s="143"/>
      <c r="M231" s="46"/>
    </row>
    <row r="232" spans="3:13" ht="26.4" hidden="1" outlineLevel="1" x14ac:dyDescent="0.25">
      <c r="C232" s="67" t="s">
        <v>579</v>
      </c>
      <c r="D232" s="54" t="s">
        <v>580</v>
      </c>
      <c r="E232" s="145"/>
      <c r="F232" s="145"/>
      <c r="G232" s="48"/>
      <c r="H232" s="38">
        <f t="shared" si="3"/>
        <v>0</v>
      </c>
      <c r="I232" s="53"/>
      <c r="J232" s="31"/>
      <c r="K232" s="140"/>
      <c r="L232" s="143"/>
      <c r="M232" s="46"/>
    </row>
    <row r="233" spans="3:13" ht="26.4" hidden="1" outlineLevel="1" x14ac:dyDescent="0.25">
      <c r="C233" s="67" t="s">
        <v>581</v>
      </c>
      <c r="D233" s="54" t="s">
        <v>582</v>
      </c>
      <c r="E233" s="145"/>
      <c r="F233" s="145"/>
      <c r="G233" s="48"/>
      <c r="H233" s="38">
        <f t="shared" si="3"/>
        <v>0</v>
      </c>
      <c r="I233" s="53"/>
      <c r="J233" s="31"/>
      <c r="K233" s="140"/>
      <c r="L233" s="143"/>
      <c r="M233" s="46"/>
    </row>
    <row r="234" spans="3:13" ht="13.8" hidden="1" outlineLevel="1" x14ac:dyDescent="0.25">
      <c r="C234" s="67" t="s">
        <v>583</v>
      </c>
      <c r="D234" s="54" t="s">
        <v>584</v>
      </c>
      <c r="E234" s="145"/>
      <c r="F234" s="145"/>
      <c r="G234" s="48"/>
      <c r="H234" s="38">
        <f t="shared" si="3"/>
        <v>0</v>
      </c>
      <c r="I234" s="53"/>
      <c r="J234" s="31"/>
      <c r="K234" s="140"/>
      <c r="L234" s="143"/>
      <c r="M234" s="46"/>
    </row>
    <row r="235" spans="3:13" ht="13.8" hidden="1" outlineLevel="1" x14ac:dyDescent="0.25">
      <c r="C235" s="67" t="s">
        <v>585</v>
      </c>
      <c r="D235" s="54" t="s">
        <v>586</v>
      </c>
      <c r="E235" s="145"/>
      <c r="F235" s="145"/>
      <c r="G235" s="48"/>
      <c r="H235" s="38">
        <f t="shared" si="3"/>
        <v>0</v>
      </c>
      <c r="I235" s="53"/>
      <c r="J235" s="31"/>
      <c r="K235" s="140"/>
      <c r="L235" s="143"/>
      <c r="M235" s="46"/>
    </row>
    <row r="236" spans="3:13" ht="13.8" hidden="1" outlineLevel="1" x14ac:dyDescent="0.25">
      <c r="C236" s="67" t="s">
        <v>587</v>
      </c>
      <c r="D236" s="54" t="s">
        <v>588</v>
      </c>
      <c r="E236" s="145"/>
      <c r="F236" s="145"/>
      <c r="G236" s="48"/>
      <c r="H236" s="38">
        <f t="shared" si="3"/>
        <v>0</v>
      </c>
      <c r="I236" s="53"/>
      <c r="J236" s="31"/>
      <c r="K236" s="140"/>
      <c r="L236" s="143"/>
      <c r="M236" s="46"/>
    </row>
    <row r="237" spans="3:13" ht="13.8" hidden="1" outlineLevel="1" x14ac:dyDescent="0.25">
      <c r="C237" s="67" t="s">
        <v>589</v>
      </c>
      <c r="D237" s="54" t="s">
        <v>590</v>
      </c>
      <c r="E237" s="145"/>
      <c r="F237" s="145"/>
      <c r="G237" s="48"/>
      <c r="H237" s="38">
        <f t="shared" si="3"/>
        <v>0</v>
      </c>
      <c r="I237" s="53"/>
      <c r="J237" s="31"/>
      <c r="K237" s="140"/>
      <c r="L237" s="143"/>
      <c r="M237" s="46"/>
    </row>
    <row r="238" spans="3:13" ht="13.8" hidden="1" outlineLevel="1" x14ac:dyDescent="0.25">
      <c r="C238" s="67" t="s">
        <v>591</v>
      </c>
      <c r="D238" s="54" t="s">
        <v>592</v>
      </c>
      <c r="E238" s="145"/>
      <c r="F238" s="145"/>
      <c r="G238" s="48"/>
      <c r="H238" s="38">
        <f t="shared" si="3"/>
        <v>0</v>
      </c>
      <c r="I238" s="53"/>
      <c r="J238" s="31"/>
      <c r="K238" s="140"/>
      <c r="L238" s="143"/>
      <c r="M238" s="46"/>
    </row>
    <row r="239" spans="3:13" ht="13.8" hidden="1" outlineLevel="1" x14ac:dyDescent="0.25">
      <c r="C239" s="67" t="s">
        <v>593</v>
      </c>
      <c r="D239" s="54" t="s">
        <v>594</v>
      </c>
      <c r="E239" s="145"/>
      <c r="F239" s="145"/>
      <c r="G239" s="48"/>
      <c r="H239" s="38">
        <f t="shared" si="3"/>
        <v>0</v>
      </c>
      <c r="I239" s="53"/>
      <c r="J239" s="31"/>
      <c r="K239" s="140"/>
      <c r="L239" s="143"/>
      <c r="M239" s="46"/>
    </row>
    <row r="240" spans="3:13" ht="13.8" hidden="1" outlineLevel="1" x14ac:dyDescent="0.25">
      <c r="C240" s="67" t="s">
        <v>595</v>
      </c>
      <c r="D240" s="54" t="s">
        <v>596</v>
      </c>
      <c r="E240" s="145"/>
      <c r="F240" s="145"/>
      <c r="G240" s="48"/>
      <c r="H240" s="38">
        <f t="shared" si="3"/>
        <v>0</v>
      </c>
      <c r="I240" s="53"/>
      <c r="J240" s="31"/>
      <c r="K240" s="140"/>
      <c r="L240" s="143"/>
      <c r="M240" s="46"/>
    </row>
    <row r="241" spans="1:13" ht="13.8" hidden="1" outlineLevel="1" x14ac:dyDescent="0.25">
      <c r="C241" s="67" t="s">
        <v>597</v>
      </c>
      <c r="D241" s="54" t="s">
        <v>598</v>
      </c>
      <c r="E241" s="145"/>
      <c r="F241" s="145"/>
      <c r="G241" s="48"/>
      <c r="H241" s="38">
        <f t="shared" si="3"/>
        <v>0</v>
      </c>
      <c r="I241" s="53"/>
      <c r="J241" s="31"/>
      <c r="K241" s="140"/>
      <c r="L241" s="143"/>
      <c r="M241" s="46"/>
    </row>
    <row r="242" spans="1:13" ht="13.8" hidden="1" outlineLevel="1" x14ac:dyDescent="0.25">
      <c r="C242" s="67" t="s">
        <v>599</v>
      </c>
      <c r="D242" s="54" t="s">
        <v>600</v>
      </c>
      <c r="E242" s="145"/>
      <c r="F242" s="145"/>
      <c r="G242" s="48"/>
      <c r="H242" s="38">
        <f t="shared" si="3"/>
        <v>0</v>
      </c>
      <c r="I242" s="53"/>
      <c r="J242" s="31"/>
      <c r="K242" s="140"/>
      <c r="L242" s="143"/>
      <c r="M242" s="46"/>
    </row>
    <row r="243" spans="1:13" ht="13.8" hidden="1" outlineLevel="1" x14ac:dyDescent="0.25">
      <c r="C243" s="67" t="s">
        <v>601</v>
      </c>
      <c r="D243" s="54" t="s">
        <v>602</v>
      </c>
      <c r="E243" s="145"/>
      <c r="F243" s="145"/>
      <c r="G243" s="48"/>
      <c r="H243" s="38">
        <f t="shared" si="3"/>
        <v>0</v>
      </c>
      <c r="I243" s="53"/>
      <c r="J243" s="31"/>
      <c r="K243" s="140"/>
      <c r="L243" s="143"/>
      <c r="M243" s="46"/>
    </row>
    <row r="244" spans="1:13" ht="13.8" hidden="1" outlineLevel="1" x14ac:dyDescent="0.25">
      <c r="C244" s="67" t="s">
        <v>603</v>
      </c>
      <c r="D244" s="54" t="s">
        <v>604</v>
      </c>
      <c r="E244" s="145"/>
      <c r="F244" s="145"/>
      <c r="G244" s="48"/>
      <c r="H244" s="38">
        <f t="shared" si="3"/>
        <v>0</v>
      </c>
      <c r="I244" s="53"/>
      <c r="J244" s="31"/>
      <c r="K244" s="140"/>
      <c r="L244" s="143"/>
      <c r="M244" s="46"/>
    </row>
    <row r="245" spans="1:13" ht="13.8" hidden="1" outlineLevel="1" x14ac:dyDescent="0.25">
      <c r="C245" s="67" t="s">
        <v>605</v>
      </c>
      <c r="D245" s="54" t="s">
        <v>606</v>
      </c>
      <c r="E245" s="145"/>
      <c r="F245" s="145"/>
      <c r="G245" s="48"/>
      <c r="H245" s="38">
        <f t="shared" si="3"/>
        <v>0</v>
      </c>
      <c r="I245" s="53"/>
      <c r="J245" s="31"/>
      <c r="K245" s="140"/>
      <c r="L245" s="143"/>
      <c r="M245" s="46"/>
    </row>
    <row r="246" spans="1:13" ht="13.8" hidden="1" outlineLevel="1" x14ac:dyDescent="0.25">
      <c r="C246" s="67" t="s">
        <v>607</v>
      </c>
      <c r="D246" s="54" t="s">
        <v>608</v>
      </c>
      <c r="E246" s="145"/>
      <c r="F246" s="145"/>
      <c r="G246" s="48"/>
      <c r="H246" s="38">
        <f t="shared" si="3"/>
        <v>0</v>
      </c>
      <c r="I246" s="53"/>
      <c r="J246" s="31"/>
      <c r="K246" s="140"/>
      <c r="L246" s="143"/>
      <c r="M246" s="46"/>
    </row>
    <row r="247" spans="1:13" ht="13.8" hidden="1" outlineLevel="1" x14ac:dyDescent="0.25">
      <c r="C247" s="67" t="s">
        <v>609</v>
      </c>
      <c r="D247" s="54" t="s">
        <v>610</v>
      </c>
      <c r="E247" s="145"/>
      <c r="F247" s="145"/>
      <c r="G247" s="48"/>
      <c r="H247" s="38">
        <f t="shared" si="3"/>
        <v>0</v>
      </c>
      <c r="I247" s="53"/>
      <c r="J247" s="31"/>
      <c r="K247" s="140"/>
      <c r="L247" s="143"/>
      <c r="M247" s="46"/>
    </row>
    <row r="248" spans="1:13" ht="13.8" hidden="1" outlineLevel="1" x14ac:dyDescent="0.25">
      <c r="C248" s="67" t="s">
        <v>611</v>
      </c>
      <c r="D248" s="54" t="s">
        <v>612</v>
      </c>
      <c r="E248" s="145"/>
      <c r="F248" s="145"/>
      <c r="G248" s="48"/>
      <c r="H248" s="38">
        <f t="shared" si="3"/>
        <v>0</v>
      </c>
      <c r="I248" s="53"/>
      <c r="J248" s="31"/>
      <c r="K248" s="140"/>
      <c r="L248" s="143"/>
      <c r="M248" s="46"/>
    </row>
    <row r="249" spans="1:13" ht="13.8" hidden="1" outlineLevel="1" x14ac:dyDescent="0.25">
      <c r="C249" s="67" t="s">
        <v>613</v>
      </c>
      <c r="D249" s="54" t="s">
        <v>614</v>
      </c>
      <c r="E249" s="145"/>
      <c r="F249" s="145"/>
      <c r="G249" s="48"/>
      <c r="H249" s="38">
        <f t="shared" si="3"/>
        <v>0</v>
      </c>
      <c r="I249" s="53"/>
      <c r="J249" s="31"/>
      <c r="K249" s="140"/>
      <c r="L249" s="143"/>
      <c r="M249" s="46"/>
    </row>
    <row r="250" spans="1:13" ht="26.4" hidden="1" collapsed="1" x14ac:dyDescent="0.25">
      <c r="A250" s="1">
        <v>6</v>
      </c>
      <c r="B250" s="2" t="s">
        <v>438</v>
      </c>
      <c r="C250" s="34" t="s">
        <v>615</v>
      </c>
      <c r="D250" s="68" t="s">
        <v>616</v>
      </c>
      <c r="E250" s="155"/>
      <c r="F250" s="155"/>
      <c r="G250" s="57"/>
      <c r="H250" s="38">
        <f t="shared" si="3"/>
        <v>0</v>
      </c>
      <c r="I250" s="53"/>
      <c r="J250" s="31"/>
      <c r="K250" s="140"/>
      <c r="L250" s="143"/>
      <c r="M250" s="46"/>
    </row>
    <row r="251" spans="1:13" ht="13.8" hidden="1" x14ac:dyDescent="0.25">
      <c r="A251" s="1">
        <v>6</v>
      </c>
      <c r="B251" s="2" t="s">
        <v>438</v>
      </c>
      <c r="C251" s="34" t="s">
        <v>618</v>
      </c>
      <c r="D251" s="50" t="s">
        <v>619</v>
      </c>
      <c r="E251" s="145"/>
      <c r="F251" s="145"/>
      <c r="G251" s="57"/>
      <c r="H251" s="38">
        <f t="shared" si="3"/>
        <v>0</v>
      </c>
      <c r="I251" s="53"/>
      <c r="J251" s="31"/>
      <c r="K251" s="140"/>
      <c r="L251" s="143"/>
      <c r="M251" s="46"/>
    </row>
    <row r="252" spans="1:13" ht="13.8" hidden="1" x14ac:dyDescent="0.25">
      <c r="A252" s="1">
        <v>6</v>
      </c>
      <c r="B252" s="2" t="s">
        <v>438</v>
      </c>
      <c r="C252" s="34" t="s">
        <v>620</v>
      </c>
      <c r="D252" s="50" t="s">
        <v>621</v>
      </c>
      <c r="E252" s="145"/>
      <c r="F252" s="145"/>
      <c r="G252" s="57"/>
      <c r="H252" s="38">
        <f t="shared" si="3"/>
        <v>0</v>
      </c>
      <c r="I252" s="53"/>
      <c r="J252" s="31"/>
      <c r="K252" s="140"/>
      <c r="L252" s="143"/>
      <c r="M252" s="46"/>
    </row>
    <row r="253" spans="1:13" ht="13.8" hidden="1" x14ac:dyDescent="0.25">
      <c r="A253" s="1">
        <v>6</v>
      </c>
      <c r="B253" s="2" t="s">
        <v>438</v>
      </c>
      <c r="C253" s="34" t="s">
        <v>622</v>
      </c>
      <c r="D253" s="50" t="s">
        <v>623</v>
      </c>
      <c r="E253" s="145"/>
      <c r="F253" s="145"/>
      <c r="G253" s="57"/>
      <c r="H253" s="38">
        <f t="shared" si="3"/>
        <v>0</v>
      </c>
      <c r="I253" s="53"/>
      <c r="J253" s="31"/>
      <c r="K253" s="140"/>
      <c r="L253" s="143"/>
      <c r="M253" s="46"/>
    </row>
    <row r="254" spans="1:13" ht="13.8" hidden="1" x14ac:dyDescent="0.25">
      <c r="A254" s="1">
        <v>6</v>
      </c>
      <c r="B254" s="2" t="s">
        <v>438</v>
      </c>
      <c r="C254" s="34" t="s">
        <v>624</v>
      </c>
      <c r="D254" s="50" t="s">
        <v>625</v>
      </c>
      <c r="E254" s="145"/>
      <c r="F254" s="145"/>
      <c r="G254" s="57"/>
      <c r="H254" s="38">
        <f t="shared" si="3"/>
        <v>0</v>
      </c>
      <c r="I254" s="53"/>
      <c r="J254" s="31"/>
      <c r="K254" s="140"/>
      <c r="L254" s="143"/>
      <c r="M254" s="46"/>
    </row>
    <row r="255" spans="1:13" ht="13.8" hidden="1" x14ac:dyDescent="0.25">
      <c r="A255" s="1">
        <v>6</v>
      </c>
      <c r="B255" s="2" t="s">
        <v>626</v>
      </c>
      <c r="C255" s="34" t="s">
        <v>627</v>
      </c>
      <c r="D255" s="50" t="s">
        <v>628</v>
      </c>
      <c r="E255" s="145"/>
      <c r="F255" s="145"/>
      <c r="G255" s="57"/>
      <c r="H255" s="38">
        <f t="shared" si="3"/>
        <v>0</v>
      </c>
      <c r="I255" s="53"/>
      <c r="J255" s="31"/>
      <c r="K255" s="140"/>
      <c r="L255" s="143"/>
      <c r="M255" s="46"/>
    </row>
    <row r="256" spans="1:13" ht="13.8" hidden="1" x14ac:dyDescent="0.25">
      <c r="A256" s="1">
        <v>6</v>
      </c>
      <c r="B256" s="2" t="s">
        <v>626</v>
      </c>
      <c r="C256" s="34" t="s">
        <v>629</v>
      </c>
      <c r="D256" s="50" t="s">
        <v>630</v>
      </c>
      <c r="E256" s="145"/>
      <c r="F256" s="145"/>
      <c r="G256" s="48"/>
      <c r="H256" s="38">
        <f t="shared" si="3"/>
        <v>0</v>
      </c>
      <c r="I256" s="332"/>
      <c r="J256" s="156"/>
      <c r="K256" s="157"/>
      <c r="L256" s="143"/>
      <c r="M256" s="46"/>
    </row>
    <row r="257" spans="1:13" ht="13.8" hidden="1" x14ac:dyDescent="0.25">
      <c r="A257" s="1">
        <v>6</v>
      </c>
      <c r="B257" s="2" t="s">
        <v>626</v>
      </c>
      <c r="C257" s="34" t="s">
        <v>632</v>
      </c>
      <c r="D257" s="50" t="s">
        <v>633</v>
      </c>
      <c r="E257" s="145"/>
      <c r="F257" s="145"/>
      <c r="G257" s="48"/>
      <c r="H257" s="38">
        <f t="shared" si="3"/>
        <v>0</v>
      </c>
      <c r="I257" s="53"/>
      <c r="J257" s="31"/>
      <c r="K257" s="140"/>
      <c r="L257" s="143"/>
      <c r="M257" s="46"/>
    </row>
    <row r="258" spans="1:13" ht="66" x14ac:dyDescent="0.25">
      <c r="A258" s="1">
        <v>6</v>
      </c>
      <c r="B258" s="2" t="s">
        <v>626</v>
      </c>
      <c r="C258" s="34" t="s">
        <v>634</v>
      </c>
      <c r="D258" s="54" t="s">
        <v>635</v>
      </c>
      <c r="E258" s="145"/>
      <c r="F258" s="145"/>
      <c r="G258" s="48">
        <v>1500000</v>
      </c>
      <c r="H258" s="38">
        <f t="shared" si="3"/>
        <v>1500000</v>
      </c>
      <c r="I258" s="53" t="s">
        <v>1115</v>
      </c>
      <c r="J258" s="31"/>
      <c r="K258" s="140"/>
      <c r="L258" s="143"/>
      <c r="M258" s="46"/>
    </row>
    <row r="259" spans="1:13" ht="13.8" hidden="1" x14ac:dyDescent="0.25">
      <c r="A259" s="1">
        <v>6</v>
      </c>
      <c r="B259" s="2" t="s">
        <v>637</v>
      </c>
      <c r="C259" s="34" t="s">
        <v>638</v>
      </c>
      <c r="D259" s="50" t="s">
        <v>639</v>
      </c>
      <c r="E259" s="145"/>
      <c r="F259" s="145"/>
      <c r="G259" s="48"/>
      <c r="H259" s="38">
        <f t="shared" si="3"/>
        <v>0</v>
      </c>
      <c r="I259" s="53"/>
      <c r="J259" s="31"/>
      <c r="K259" s="140"/>
      <c r="L259" s="143"/>
      <c r="M259" s="46"/>
    </row>
    <row r="260" spans="1:13" ht="13.8" hidden="1" x14ac:dyDescent="0.25">
      <c r="A260" s="1">
        <v>6</v>
      </c>
      <c r="B260" s="2" t="s">
        <v>637</v>
      </c>
      <c r="C260" s="34"/>
      <c r="D260" s="50" t="s">
        <v>640</v>
      </c>
      <c r="E260" s="145"/>
      <c r="F260" s="145"/>
      <c r="G260" s="48"/>
      <c r="H260" s="38">
        <f t="shared" si="3"/>
        <v>0</v>
      </c>
      <c r="I260" s="53"/>
      <c r="J260" s="31"/>
      <c r="K260" s="140"/>
      <c r="L260" s="143"/>
      <c r="M260" s="46"/>
    </row>
    <row r="261" spans="1:13" ht="13.8" hidden="1" x14ac:dyDescent="0.25">
      <c r="A261" s="1">
        <v>6</v>
      </c>
      <c r="B261" s="2" t="s">
        <v>637</v>
      </c>
      <c r="C261" s="34" t="s">
        <v>641</v>
      </c>
      <c r="D261" s="50" t="s">
        <v>642</v>
      </c>
      <c r="E261" s="145"/>
      <c r="F261" s="145"/>
      <c r="G261" s="48"/>
      <c r="H261" s="38">
        <f t="shared" si="3"/>
        <v>0</v>
      </c>
      <c r="I261" s="53"/>
      <c r="J261" s="31"/>
      <c r="K261" s="140"/>
      <c r="L261" s="143"/>
      <c r="M261" s="46"/>
    </row>
    <row r="262" spans="1:13" ht="13.8" hidden="1" x14ac:dyDescent="0.25">
      <c r="A262" s="1">
        <v>6</v>
      </c>
      <c r="B262" s="2" t="s">
        <v>637</v>
      </c>
      <c r="C262" s="34" t="s">
        <v>643</v>
      </c>
      <c r="D262" s="50" t="s">
        <v>644</v>
      </c>
      <c r="E262" s="145"/>
      <c r="F262" s="145"/>
      <c r="G262" s="48"/>
      <c r="H262" s="38">
        <f t="shared" si="3"/>
        <v>0</v>
      </c>
      <c r="I262" s="53"/>
      <c r="J262" s="31"/>
      <c r="K262" s="140"/>
      <c r="L262" s="143"/>
      <c r="M262" s="46"/>
    </row>
    <row r="263" spans="1:13" ht="13.8" hidden="1" x14ac:dyDescent="0.25">
      <c r="A263" s="1">
        <v>6</v>
      </c>
      <c r="B263" s="2" t="s">
        <v>637</v>
      </c>
      <c r="C263" s="34" t="s">
        <v>645</v>
      </c>
      <c r="D263" s="50" t="s">
        <v>646</v>
      </c>
      <c r="E263" s="145"/>
      <c r="F263" s="145"/>
      <c r="G263" s="48"/>
      <c r="H263" s="38">
        <f t="shared" ref="H263:H312" si="4">+E263+F263+G263</f>
        <v>0</v>
      </c>
      <c r="I263" s="53"/>
      <c r="J263" s="31"/>
      <c r="K263" s="140"/>
      <c r="L263" s="143"/>
      <c r="M263" s="46"/>
    </row>
    <row r="264" spans="1:13" ht="34.5" customHeight="1" thickBot="1" x14ac:dyDescent="0.3">
      <c r="A264" s="1">
        <v>6</v>
      </c>
      <c r="B264" s="2" t="s">
        <v>637</v>
      </c>
      <c r="C264" s="34" t="s">
        <v>647</v>
      </c>
      <c r="D264" s="50" t="s">
        <v>648</v>
      </c>
      <c r="E264" s="145"/>
      <c r="F264" s="145"/>
      <c r="G264" s="48">
        <v>300000</v>
      </c>
      <c r="H264" s="38">
        <f t="shared" si="4"/>
        <v>300000</v>
      </c>
      <c r="I264" s="144" t="s">
        <v>806</v>
      </c>
      <c r="J264" s="149"/>
      <c r="K264" s="150"/>
      <c r="L264" s="158"/>
      <c r="M264" s="46"/>
    </row>
    <row r="265" spans="1:13" ht="14.4" hidden="1" thickBot="1" x14ac:dyDescent="0.3">
      <c r="A265" s="1">
        <v>6</v>
      </c>
      <c r="B265" s="2" t="s">
        <v>650</v>
      </c>
      <c r="C265" s="65" t="s">
        <v>651</v>
      </c>
      <c r="D265" s="70" t="s">
        <v>652</v>
      </c>
      <c r="E265" s="153"/>
      <c r="F265" s="153"/>
      <c r="G265" s="57"/>
      <c r="H265" s="38"/>
      <c r="I265" s="53"/>
      <c r="J265" s="31"/>
      <c r="K265" s="140"/>
      <c r="L265" s="143"/>
      <c r="M265" s="46"/>
    </row>
    <row r="266" spans="1:13" ht="14.4" hidden="1" outlineLevel="1" thickBot="1" x14ac:dyDescent="0.3">
      <c r="C266" s="67" t="s">
        <v>653</v>
      </c>
      <c r="D266" s="50" t="s">
        <v>654</v>
      </c>
      <c r="E266" s="153"/>
      <c r="F266" s="153"/>
      <c r="G266" s="57"/>
      <c r="H266" s="38">
        <f t="shared" si="4"/>
        <v>0</v>
      </c>
      <c r="I266" s="53"/>
      <c r="J266" s="31"/>
      <c r="K266" s="140"/>
      <c r="L266" s="143"/>
      <c r="M266" s="46"/>
    </row>
    <row r="267" spans="1:13" ht="14.4" hidden="1" outlineLevel="1" thickBot="1" x14ac:dyDescent="0.3">
      <c r="C267" s="67" t="s">
        <v>655</v>
      </c>
      <c r="D267" s="50" t="s">
        <v>656</v>
      </c>
      <c r="E267" s="153"/>
      <c r="F267" s="153"/>
      <c r="G267" s="57"/>
      <c r="H267" s="38">
        <f t="shared" si="4"/>
        <v>0</v>
      </c>
      <c r="I267" s="53"/>
      <c r="J267" s="31"/>
      <c r="K267" s="140"/>
      <c r="L267" s="143"/>
      <c r="M267" s="46"/>
    </row>
    <row r="268" spans="1:13" ht="14.4" hidden="1" outlineLevel="1" thickBot="1" x14ac:dyDescent="0.3">
      <c r="C268" s="67" t="s">
        <v>657</v>
      </c>
      <c r="D268" s="50" t="s">
        <v>658</v>
      </c>
      <c r="E268" s="153"/>
      <c r="F268" s="153"/>
      <c r="G268" s="57"/>
      <c r="H268" s="38">
        <f t="shared" si="4"/>
        <v>0</v>
      </c>
      <c r="I268" s="53"/>
      <c r="J268" s="31"/>
      <c r="K268" s="140"/>
      <c r="L268" s="143"/>
      <c r="M268" s="46"/>
    </row>
    <row r="269" spans="1:13" ht="14.4" hidden="1" collapsed="1" thickBot="1" x14ac:dyDescent="0.3">
      <c r="A269" s="1">
        <v>6</v>
      </c>
      <c r="B269" s="2" t="s">
        <v>650</v>
      </c>
      <c r="C269" s="65" t="s">
        <v>659</v>
      </c>
      <c r="D269" s="70" t="s">
        <v>660</v>
      </c>
      <c r="E269" s="153"/>
      <c r="F269" s="153"/>
      <c r="G269" s="57"/>
      <c r="H269" s="38"/>
      <c r="I269" s="53"/>
      <c r="J269" s="31"/>
      <c r="K269" s="140"/>
      <c r="L269" s="159"/>
      <c r="M269" s="46"/>
    </row>
    <row r="270" spans="1:13" ht="14.4" hidden="1" outlineLevel="1" thickBot="1" x14ac:dyDescent="0.3">
      <c r="C270" s="67" t="s">
        <v>661</v>
      </c>
      <c r="D270" s="50" t="s">
        <v>662</v>
      </c>
      <c r="E270" s="153"/>
      <c r="F270" s="153"/>
      <c r="G270" s="57"/>
      <c r="H270" s="38">
        <f t="shared" si="4"/>
        <v>0</v>
      </c>
      <c r="I270" s="53"/>
      <c r="J270" s="31"/>
      <c r="K270" s="140"/>
      <c r="L270" s="159"/>
      <c r="M270" s="46"/>
    </row>
    <row r="271" spans="1:13" ht="14.4" hidden="1" outlineLevel="1" thickBot="1" x14ac:dyDescent="0.3">
      <c r="C271" s="67" t="s">
        <v>663</v>
      </c>
      <c r="D271" s="50" t="s">
        <v>664</v>
      </c>
      <c r="E271" s="153"/>
      <c r="F271" s="153"/>
      <c r="G271" s="57"/>
      <c r="H271" s="38">
        <f t="shared" si="4"/>
        <v>0</v>
      </c>
      <c r="I271" s="53"/>
      <c r="J271" s="31"/>
      <c r="K271" s="140"/>
      <c r="L271" s="159"/>
      <c r="M271" s="46"/>
    </row>
    <row r="272" spans="1:13" ht="14.4" hidden="1" outlineLevel="1" thickBot="1" x14ac:dyDescent="0.3">
      <c r="C272" s="67" t="s">
        <v>665</v>
      </c>
      <c r="D272" s="50" t="s">
        <v>666</v>
      </c>
      <c r="E272" s="153"/>
      <c r="F272" s="153"/>
      <c r="G272" s="57"/>
      <c r="H272" s="38">
        <f t="shared" si="4"/>
        <v>0</v>
      </c>
      <c r="I272" s="53"/>
      <c r="J272" s="31"/>
      <c r="K272" s="140"/>
      <c r="L272" s="159"/>
      <c r="M272" s="46"/>
    </row>
    <row r="273" spans="1:13" ht="14.4" hidden="1" outlineLevel="1" thickBot="1" x14ac:dyDescent="0.3">
      <c r="C273" s="67" t="s">
        <v>668</v>
      </c>
      <c r="D273" s="50" t="s">
        <v>666</v>
      </c>
      <c r="E273" s="153"/>
      <c r="F273" s="153"/>
      <c r="G273" s="57"/>
      <c r="H273" s="38">
        <f t="shared" si="4"/>
        <v>0</v>
      </c>
      <c r="I273" s="53"/>
      <c r="J273" s="31"/>
      <c r="K273" s="140"/>
      <c r="L273" s="159"/>
      <c r="M273" s="46"/>
    </row>
    <row r="274" spans="1:13" ht="14.4" hidden="1" outlineLevel="1" thickBot="1" x14ac:dyDescent="0.3">
      <c r="C274" s="67" t="s">
        <v>670</v>
      </c>
      <c r="D274" s="50" t="s">
        <v>671</v>
      </c>
      <c r="E274" s="153"/>
      <c r="F274" s="153"/>
      <c r="G274" s="57"/>
      <c r="H274" s="38">
        <f t="shared" si="4"/>
        <v>0</v>
      </c>
      <c r="I274" s="53"/>
      <c r="J274" s="31"/>
      <c r="K274" s="140"/>
      <c r="L274" s="159"/>
      <c r="M274" s="46"/>
    </row>
    <row r="275" spans="1:13" ht="14.4" hidden="1" outlineLevel="1" thickBot="1" x14ac:dyDescent="0.3">
      <c r="A275" s="1">
        <v>6</v>
      </c>
      <c r="B275" s="2" t="s">
        <v>650</v>
      </c>
      <c r="C275" s="67" t="s">
        <v>673</v>
      </c>
      <c r="D275" s="50" t="s">
        <v>674</v>
      </c>
      <c r="E275" s="153"/>
      <c r="F275" s="153"/>
      <c r="G275" s="57"/>
      <c r="H275" s="38">
        <f t="shared" si="4"/>
        <v>0</v>
      </c>
      <c r="I275" s="53"/>
      <c r="J275" s="31"/>
      <c r="K275" s="140"/>
      <c r="L275" s="143"/>
      <c r="M275" s="46"/>
    </row>
    <row r="276" spans="1:13" ht="15" hidden="1" outlineLevel="1" thickBot="1" x14ac:dyDescent="0.3">
      <c r="A276" s="1">
        <v>6</v>
      </c>
      <c r="B276" s="2" t="s">
        <v>650</v>
      </c>
      <c r="C276" s="67" t="s">
        <v>675</v>
      </c>
      <c r="D276" s="50" t="s">
        <v>676</v>
      </c>
      <c r="E276" s="155"/>
      <c r="F276" s="155"/>
      <c r="G276" s="57"/>
      <c r="H276" s="38">
        <f t="shared" si="4"/>
        <v>0</v>
      </c>
      <c r="I276" s="53"/>
      <c r="J276" s="31"/>
      <c r="K276" s="140"/>
      <c r="L276" s="143"/>
      <c r="M276" s="46"/>
    </row>
    <row r="277" spans="1:13" ht="14.4" hidden="1" collapsed="1" thickBot="1" x14ac:dyDescent="0.3">
      <c r="A277" s="1">
        <v>6</v>
      </c>
      <c r="B277" s="2" t="s">
        <v>650</v>
      </c>
      <c r="C277" s="34" t="s">
        <v>677</v>
      </c>
      <c r="D277" s="50" t="s">
        <v>678</v>
      </c>
      <c r="E277" s="153"/>
      <c r="F277" s="153"/>
      <c r="G277" s="57"/>
      <c r="H277" s="38">
        <f t="shared" si="4"/>
        <v>0</v>
      </c>
      <c r="I277" s="53"/>
      <c r="J277" s="31"/>
      <c r="K277" s="140"/>
      <c r="L277" s="143"/>
      <c r="M277" s="46"/>
    </row>
    <row r="278" spans="1:13" ht="14.4" hidden="1" thickBot="1" x14ac:dyDescent="0.3">
      <c r="A278" s="1">
        <v>6</v>
      </c>
      <c r="B278" s="2" t="s">
        <v>650</v>
      </c>
      <c r="C278" s="65" t="s">
        <v>679</v>
      </c>
      <c r="D278" s="70" t="s">
        <v>680</v>
      </c>
      <c r="E278" s="153"/>
      <c r="F278" s="153"/>
      <c r="G278" s="57"/>
      <c r="H278" s="38"/>
      <c r="I278" s="53"/>
      <c r="J278" s="31"/>
      <c r="K278" s="140"/>
      <c r="L278" s="143"/>
      <c r="M278" s="46"/>
    </row>
    <row r="279" spans="1:13" ht="14.4" hidden="1" outlineLevel="1" thickBot="1" x14ac:dyDescent="0.3">
      <c r="C279" s="67" t="s">
        <v>681</v>
      </c>
      <c r="D279" s="50" t="s">
        <v>682</v>
      </c>
      <c r="E279" s="153"/>
      <c r="F279" s="153"/>
      <c r="G279" s="57"/>
      <c r="H279" s="38">
        <f t="shared" si="4"/>
        <v>0</v>
      </c>
      <c r="I279" s="53"/>
      <c r="J279" s="31"/>
      <c r="K279" s="140"/>
      <c r="L279" s="143"/>
      <c r="M279" s="46"/>
    </row>
    <row r="280" spans="1:13" ht="14.4" hidden="1" outlineLevel="1" thickBot="1" x14ac:dyDescent="0.3">
      <c r="C280" s="67" t="s">
        <v>683</v>
      </c>
      <c r="D280" s="50" t="s">
        <v>684</v>
      </c>
      <c r="E280" s="153"/>
      <c r="F280" s="153"/>
      <c r="G280" s="57"/>
      <c r="H280" s="38">
        <f t="shared" si="4"/>
        <v>0</v>
      </c>
      <c r="I280" s="53"/>
      <c r="J280" s="31"/>
      <c r="K280" s="140"/>
      <c r="L280" s="143"/>
      <c r="M280" s="46"/>
    </row>
    <row r="281" spans="1:13" ht="14.4" hidden="1" outlineLevel="1" thickBot="1" x14ac:dyDescent="0.3">
      <c r="C281" s="67" t="s">
        <v>685</v>
      </c>
      <c r="D281" s="50" t="s">
        <v>686</v>
      </c>
      <c r="E281" s="153"/>
      <c r="F281" s="153"/>
      <c r="G281" s="57"/>
      <c r="H281" s="38">
        <f t="shared" si="4"/>
        <v>0</v>
      </c>
      <c r="I281" s="53"/>
      <c r="J281" s="31"/>
      <c r="K281" s="140"/>
      <c r="L281" s="143"/>
      <c r="M281" s="46"/>
    </row>
    <row r="282" spans="1:13" ht="14.4" hidden="1" collapsed="1" thickBot="1" x14ac:dyDescent="0.3">
      <c r="A282" s="1">
        <v>6</v>
      </c>
      <c r="B282" s="2" t="s">
        <v>687</v>
      </c>
      <c r="C282" s="34" t="s">
        <v>688</v>
      </c>
      <c r="D282" s="50" t="s">
        <v>689</v>
      </c>
      <c r="E282" s="153"/>
      <c r="F282" s="153"/>
      <c r="G282" s="57"/>
      <c r="H282" s="38">
        <f t="shared" si="4"/>
        <v>0</v>
      </c>
      <c r="I282" s="53"/>
      <c r="J282" s="31"/>
      <c r="K282" s="140"/>
      <c r="L282" s="143"/>
      <c r="M282" s="46"/>
    </row>
    <row r="283" spans="1:13" ht="14.4" hidden="1" thickBot="1" x14ac:dyDescent="0.3">
      <c r="A283" s="1">
        <v>6</v>
      </c>
      <c r="B283" s="2" t="s">
        <v>690</v>
      </c>
      <c r="C283" s="34" t="s">
        <v>691</v>
      </c>
      <c r="D283" s="50" t="s">
        <v>692</v>
      </c>
      <c r="E283" s="145"/>
      <c r="F283" s="145"/>
      <c r="G283" s="48"/>
      <c r="H283" s="38">
        <f t="shared" si="4"/>
        <v>0</v>
      </c>
      <c r="I283" s="53"/>
      <c r="J283" s="31"/>
      <c r="K283" s="140"/>
      <c r="L283" s="143"/>
      <c r="M283" s="46"/>
    </row>
    <row r="284" spans="1:13" ht="14.4" hidden="1" thickBot="1" x14ac:dyDescent="0.3">
      <c r="A284" s="1">
        <v>6</v>
      </c>
      <c r="B284" s="2" t="s">
        <v>690</v>
      </c>
      <c r="C284" s="34" t="s">
        <v>691</v>
      </c>
      <c r="D284" s="50" t="s">
        <v>692</v>
      </c>
      <c r="E284" s="145"/>
      <c r="F284" s="145"/>
      <c r="G284" s="48"/>
      <c r="H284" s="38">
        <f t="shared" si="4"/>
        <v>0</v>
      </c>
      <c r="I284" s="53"/>
      <c r="J284" s="31"/>
      <c r="K284" s="140"/>
      <c r="L284" s="143"/>
      <c r="M284" s="46"/>
    </row>
    <row r="285" spans="1:13" ht="14.4" hidden="1" thickBot="1" x14ac:dyDescent="0.3">
      <c r="A285" s="1">
        <v>6</v>
      </c>
      <c r="B285" s="2" t="s">
        <v>690</v>
      </c>
      <c r="C285" s="34" t="s">
        <v>695</v>
      </c>
      <c r="D285" s="50" t="s">
        <v>696</v>
      </c>
      <c r="E285" s="153"/>
      <c r="F285" s="153"/>
      <c r="G285" s="57"/>
      <c r="H285" s="38">
        <f t="shared" si="4"/>
        <v>0</v>
      </c>
      <c r="I285" s="53"/>
      <c r="J285" s="31"/>
      <c r="K285" s="140"/>
      <c r="L285" s="143"/>
      <c r="M285" s="46"/>
    </row>
    <row r="286" spans="1:13" ht="27" hidden="1" thickBot="1" x14ac:dyDescent="0.3">
      <c r="A286" s="1">
        <v>6</v>
      </c>
      <c r="B286" s="2" t="s">
        <v>697</v>
      </c>
      <c r="C286" s="34" t="s">
        <v>698</v>
      </c>
      <c r="D286" s="71" t="s">
        <v>699</v>
      </c>
      <c r="E286" s="153"/>
      <c r="F286" s="153"/>
      <c r="G286" s="48"/>
      <c r="H286" s="38">
        <f t="shared" si="4"/>
        <v>0</v>
      </c>
      <c r="I286" s="53"/>
      <c r="J286" s="31"/>
      <c r="K286" s="140"/>
      <c r="L286" s="143"/>
      <c r="M286" s="46"/>
    </row>
    <row r="287" spans="1:13" ht="14.4" hidden="1" thickBot="1" x14ac:dyDescent="0.3">
      <c r="A287" s="1">
        <v>6</v>
      </c>
      <c r="B287" s="2" t="s">
        <v>697</v>
      </c>
      <c r="C287" s="34" t="s">
        <v>700</v>
      </c>
      <c r="D287" s="46" t="s">
        <v>701</v>
      </c>
      <c r="E287" s="153"/>
      <c r="F287" s="153"/>
      <c r="G287" s="57"/>
      <c r="H287" s="38">
        <f t="shared" si="4"/>
        <v>0</v>
      </c>
      <c r="I287" s="53"/>
      <c r="J287" s="31"/>
      <c r="K287" s="140"/>
      <c r="L287" s="143"/>
      <c r="M287" s="46"/>
    </row>
    <row r="288" spans="1:13" ht="14.4" hidden="1" thickBot="1" x14ac:dyDescent="0.3">
      <c r="A288" s="1">
        <v>6</v>
      </c>
      <c r="B288" s="2" t="s">
        <v>697</v>
      </c>
      <c r="C288" s="34" t="s">
        <v>703</v>
      </c>
      <c r="D288" s="46" t="s">
        <v>701</v>
      </c>
      <c r="E288" s="153"/>
      <c r="F288" s="153"/>
      <c r="G288" s="57"/>
      <c r="H288" s="38">
        <f t="shared" si="4"/>
        <v>0</v>
      </c>
      <c r="I288" s="49"/>
      <c r="J288" s="31"/>
      <c r="K288" s="140"/>
      <c r="L288" s="143"/>
      <c r="M288" s="46"/>
    </row>
    <row r="289" spans="1:13" ht="14.4" hidden="1" thickBot="1" x14ac:dyDescent="0.3">
      <c r="A289" s="1">
        <v>6</v>
      </c>
      <c r="B289" s="2" t="s">
        <v>697</v>
      </c>
      <c r="C289" s="34" t="s">
        <v>704</v>
      </c>
      <c r="D289" s="46" t="s">
        <v>701</v>
      </c>
      <c r="E289" s="153"/>
      <c r="F289" s="153"/>
      <c r="G289" s="57"/>
      <c r="H289" s="38">
        <f t="shared" si="4"/>
        <v>0</v>
      </c>
      <c r="I289" s="49"/>
      <c r="J289" s="31"/>
      <c r="K289" s="140"/>
      <c r="L289" s="143"/>
      <c r="M289" s="46"/>
    </row>
    <row r="290" spans="1:13" ht="14.4" hidden="1" thickBot="1" x14ac:dyDescent="0.3">
      <c r="A290" s="1">
        <v>6</v>
      </c>
      <c r="B290" s="2" t="s">
        <v>697</v>
      </c>
      <c r="C290" s="34" t="s">
        <v>706</v>
      </c>
      <c r="D290" s="46" t="s">
        <v>701</v>
      </c>
      <c r="E290" s="153"/>
      <c r="F290" s="153"/>
      <c r="G290" s="57"/>
      <c r="H290" s="38">
        <f t="shared" si="4"/>
        <v>0</v>
      </c>
      <c r="I290" s="49"/>
      <c r="J290" s="31"/>
      <c r="K290" s="140"/>
      <c r="L290" s="143"/>
      <c r="M290" s="46"/>
    </row>
    <row r="291" spans="1:13" ht="14.4" hidden="1" thickBot="1" x14ac:dyDescent="0.3">
      <c r="A291" s="1">
        <v>6</v>
      </c>
      <c r="B291" s="2" t="s">
        <v>697</v>
      </c>
      <c r="C291" s="34" t="s">
        <v>707</v>
      </c>
      <c r="D291" s="46" t="s">
        <v>701</v>
      </c>
      <c r="E291" s="153"/>
      <c r="F291" s="153"/>
      <c r="G291" s="57"/>
      <c r="H291" s="38">
        <f t="shared" si="4"/>
        <v>0</v>
      </c>
      <c r="I291" s="49"/>
      <c r="J291" s="31"/>
      <c r="K291" s="140"/>
      <c r="L291" s="143"/>
      <c r="M291" s="46"/>
    </row>
    <row r="292" spans="1:13" ht="14.4" hidden="1" thickBot="1" x14ac:dyDescent="0.3">
      <c r="A292" s="1">
        <v>7</v>
      </c>
      <c r="B292" s="2" t="s">
        <v>708</v>
      </c>
      <c r="C292" s="74" t="s">
        <v>709</v>
      </c>
      <c r="D292" s="46" t="s">
        <v>710</v>
      </c>
      <c r="E292" s="153"/>
      <c r="F292" s="153"/>
      <c r="G292" s="57"/>
      <c r="H292" s="38">
        <f t="shared" si="4"/>
        <v>0</v>
      </c>
      <c r="I292" s="49"/>
      <c r="J292" s="31"/>
      <c r="K292" s="140"/>
      <c r="L292" s="143"/>
      <c r="M292" s="46"/>
    </row>
    <row r="293" spans="1:13" ht="14.4" hidden="1" thickBot="1" x14ac:dyDescent="0.3">
      <c r="A293" s="1">
        <v>7</v>
      </c>
      <c r="B293" s="2" t="s">
        <v>708</v>
      </c>
      <c r="C293" s="74" t="s">
        <v>711</v>
      </c>
      <c r="D293" s="46" t="s">
        <v>712</v>
      </c>
      <c r="E293" s="142"/>
      <c r="F293" s="142"/>
      <c r="G293" s="48"/>
      <c r="H293" s="38">
        <f t="shared" si="4"/>
        <v>0</v>
      </c>
      <c r="I293" s="49"/>
      <c r="J293" s="31"/>
      <c r="K293" s="140"/>
      <c r="L293" s="143"/>
      <c r="M293" s="46"/>
    </row>
    <row r="294" spans="1:13" ht="14.4" hidden="1" thickBot="1" x14ac:dyDescent="0.3">
      <c r="A294" s="1">
        <v>7</v>
      </c>
      <c r="B294" s="2" t="s">
        <v>708</v>
      </c>
      <c r="C294" s="74" t="s">
        <v>713</v>
      </c>
      <c r="D294" s="46" t="s">
        <v>714</v>
      </c>
      <c r="E294" s="142"/>
      <c r="F294" s="142"/>
      <c r="G294" s="48"/>
      <c r="H294" s="38">
        <f t="shared" si="4"/>
        <v>0</v>
      </c>
      <c r="I294" s="49"/>
      <c r="J294" s="31"/>
      <c r="K294" s="140"/>
      <c r="L294" s="143"/>
      <c r="M294" s="46"/>
    </row>
    <row r="295" spans="1:13" ht="14.4" hidden="1" thickBot="1" x14ac:dyDescent="0.3">
      <c r="A295" s="1">
        <v>7</v>
      </c>
      <c r="B295" s="2" t="s">
        <v>715</v>
      </c>
      <c r="C295" s="74" t="s">
        <v>716</v>
      </c>
      <c r="D295" s="46" t="s">
        <v>717</v>
      </c>
      <c r="E295" s="139"/>
      <c r="F295" s="139"/>
      <c r="G295" s="48"/>
      <c r="H295" s="38">
        <f t="shared" si="4"/>
        <v>0</v>
      </c>
      <c r="I295" s="49"/>
      <c r="J295" s="31"/>
      <c r="K295" s="140"/>
      <c r="L295" s="143"/>
      <c r="M295" s="46"/>
    </row>
    <row r="296" spans="1:13" ht="14.4" hidden="1" thickBot="1" x14ac:dyDescent="0.3">
      <c r="A296" s="1">
        <v>7</v>
      </c>
      <c r="B296" s="2" t="s">
        <v>718</v>
      </c>
      <c r="C296" s="74" t="s">
        <v>719</v>
      </c>
      <c r="D296" s="46" t="s">
        <v>720</v>
      </c>
      <c r="E296" s="139"/>
      <c r="F296" s="139"/>
      <c r="G296" s="48"/>
      <c r="H296" s="38">
        <f t="shared" si="4"/>
        <v>0</v>
      </c>
      <c r="I296" s="49"/>
      <c r="J296" s="31"/>
      <c r="K296" s="140"/>
      <c r="L296" s="143"/>
      <c r="M296" s="46"/>
    </row>
    <row r="297" spans="1:13" ht="14.4" hidden="1" thickBot="1" x14ac:dyDescent="0.3">
      <c r="A297" s="1">
        <v>7</v>
      </c>
      <c r="B297" s="2" t="s">
        <v>718</v>
      </c>
      <c r="C297" s="74" t="s">
        <v>721</v>
      </c>
      <c r="D297" s="46" t="s">
        <v>722</v>
      </c>
      <c r="E297" s="139"/>
      <c r="F297" s="139"/>
      <c r="G297" s="48"/>
      <c r="H297" s="38">
        <f t="shared" si="4"/>
        <v>0</v>
      </c>
      <c r="I297" s="49"/>
      <c r="J297" s="31"/>
      <c r="K297" s="140"/>
      <c r="L297" s="143"/>
      <c r="M297" s="46"/>
    </row>
    <row r="298" spans="1:13" ht="14.4" hidden="1" thickBot="1" x14ac:dyDescent="0.3">
      <c r="A298" s="1">
        <v>8</v>
      </c>
      <c r="B298" s="2" t="s">
        <v>723</v>
      </c>
      <c r="C298" s="74" t="s">
        <v>724</v>
      </c>
      <c r="D298" s="46" t="s">
        <v>725</v>
      </c>
      <c r="E298" s="139"/>
      <c r="F298" s="139"/>
      <c r="G298" s="48"/>
      <c r="H298" s="38">
        <f t="shared" si="4"/>
        <v>0</v>
      </c>
      <c r="I298" s="49"/>
      <c r="J298" s="31"/>
      <c r="K298" s="140"/>
      <c r="L298" s="143"/>
      <c r="M298" s="46"/>
    </row>
    <row r="299" spans="1:13" ht="14.4" hidden="1" thickBot="1" x14ac:dyDescent="0.3">
      <c r="A299" s="1">
        <v>8</v>
      </c>
      <c r="B299" s="2" t="s">
        <v>723</v>
      </c>
      <c r="C299" s="74" t="s">
        <v>726</v>
      </c>
      <c r="D299" s="46" t="s">
        <v>727</v>
      </c>
      <c r="E299" s="139"/>
      <c r="F299" s="139"/>
      <c r="G299" s="48"/>
      <c r="H299" s="38">
        <f t="shared" si="4"/>
        <v>0</v>
      </c>
      <c r="I299" s="49"/>
      <c r="J299" s="31"/>
      <c r="K299" s="140"/>
      <c r="L299" s="143"/>
      <c r="M299" s="46"/>
    </row>
    <row r="300" spans="1:13" ht="14.4" hidden="1" thickBot="1" x14ac:dyDescent="0.3">
      <c r="A300" s="1">
        <v>8</v>
      </c>
      <c r="B300" s="2" t="s">
        <v>723</v>
      </c>
      <c r="C300" s="74" t="s">
        <v>728</v>
      </c>
      <c r="D300" s="46" t="s">
        <v>729</v>
      </c>
      <c r="E300" s="139"/>
      <c r="F300" s="139"/>
      <c r="G300" s="48"/>
      <c r="H300" s="38">
        <f t="shared" si="4"/>
        <v>0</v>
      </c>
      <c r="I300" s="49"/>
      <c r="J300" s="31"/>
      <c r="K300" s="140"/>
      <c r="L300" s="143"/>
      <c r="M300" s="46"/>
    </row>
    <row r="301" spans="1:13" ht="14.4" hidden="1" thickBot="1" x14ac:dyDescent="0.3">
      <c r="A301" s="1">
        <v>8</v>
      </c>
      <c r="B301" s="2" t="s">
        <v>723</v>
      </c>
      <c r="C301" s="74" t="s">
        <v>730</v>
      </c>
      <c r="D301" s="46" t="s">
        <v>731</v>
      </c>
      <c r="E301" s="139"/>
      <c r="F301" s="139"/>
      <c r="G301" s="48"/>
      <c r="H301" s="38">
        <f t="shared" si="4"/>
        <v>0</v>
      </c>
      <c r="I301" s="49"/>
      <c r="J301" s="31"/>
      <c r="K301" s="140"/>
      <c r="L301" s="143"/>
      <c r="M301" s="46"/>
    </row>
    <row r="302" spans="1:13" ht="14.4" hidden="1" thickBot="1" x14ac:dyDescent="0.3">
      <c r="A302" s="1">
        <v>8</v>
      </c>
      <c r="B302" s="2" t="s">
        <v>732</v>
      </c>
      <c r="C302" s="74" t="s">
        <v>733</v>
      </c>
      <c r="D302" s="46" t="s">
        <v>734</v>
      </c>
      <c r="E302" s="139"/>
      <c r="F302" s="139"/>
      <c r="G302" s="48"/>
      <c r="H302" s="38">
        <f t="shared" si="4"/>
        <v>0</v>
      </c>
      <c r="I302" s="49"/>
      <c r="J302" s="31"/>
      <c r="K302" s="140"/>
      <c r="L302" s="143"/>
      <c r="M302" s="46"/>
    </row>
    <row r="303" spans="1:13" ht="14.4" hidden="1" thickBot="1" x14ac:dyDescent="0.3">
      <c r="A303" s="1">
        <v>8</v>
      </c>
      <c r="B303" s="2" t="s">
        <v>732</v>
      </c>
      <c r="C303" s="74" t="s">
        <v>735</v>
      </c>
      <c r="D303" s="46" t="s">
        <v>736</v>
      </c>
      <c r="E303" s="139"/>
      <c r="F303" s="139"/>
      <c r="G303" s="48"/>
      <c r="H303" s="38">
        <f t="shared" si="4"/>
        <v>0</v>
      </c>
      <c r="I303" s="49"/>
      <c r="J303" s="31"/>
      <c r="K303" s="140"/>
      <c r="L303" s="143"/>
      <c r="M303" s="46"/>
    </row>
    <row r="304" spans="1:13" ht="14.4" hidden="1" thickBot="1" x14ac:dyDescent="0.3">
      <c r="A304" s="1">
        <v>8</v>
      </c>
      <c r="B304" s="2" t="s">
        <v>732</v>
      </c>
      <c r="C304" s="74" t="s">
        <v>737</v>
      </c>
      <c r="D304" s="46" t="s">
        <v>738</v>
      </c>
      <c r="E304" s="139"/>
      <c r="F304" s="139"/>
      <c r="G304" s="48"/>
      <c r="H304" s="38">
        <f t="shared" si="4"/>
        <v>0</v>
      </c>
      <c r="I304" s="49"/>
      <c r="J304" s="31"/>
      <c r="K304" s="140"/>
      <c r="L304" s="143"/>
      <c r="M304" s="46"/>
    </row>
    <row r="305" spans="1:14" ht="14.4" hidden="1" thickBot="1" x14ac:dyDescent="0.3">
      <c r="A305" s="1">
        <v>8</v>
      </c>
      <c r="B305" s="2" t="s">
        <v>732</v>
      </c>
      <c r="C305" s="74" t="s">
        <v>739</v>
      </c>
      <c r="D305" s="46" t="s">
        <v>740</v>
      </c>
      <c r="E305" s="139"/>
      <c r="F305" s="139"/>
      <c r="G305" s="48"/>
      <c r="H305" s="38">
        <f t="shared" si="4"/>
        <v>0</v>
      </c>
      <c r="I305" s="49"/>
      <c r="J305" s="31"/>
      <c r="K305" s="140"/>
      <c r="L305" s="143"/>
      <c r="M305" s="46"/>
    </row>
    <row r="306" spans="1:14" ht="14.4" hidden="1" thickBot="1" x14ac:dyDescent="0.3">
      <c r="A306" s="1">
        <v>8</v>
      </c>
      <c r="B306" s="2" t="s">
        <v>732</v>
      </c>
      <c r="C306" s="74" t="s">
        <v>741</v>
      </c>
      <c r="D306" s="46" t="s">
        <v>742</v>
      </c>
      <c r="E306" s="139"/>
      <c r="F306" s="139"/>
      <c r="G306" s="48"/>
      <c r="H306" s="38">
        <f t="shared" si="4"/>
        <v>0</v>
      </c>
      <c r="I306" s="49"/>
      <c r="J306" s="31"/>
      <c r="K306" s="140"/>
      <c r="L306" s="143"/>
      <c r="M306" s="46"/>
    </row>
    <row r="307" spans="1:14" ht="14.4" hidden="1" thickBot="1" x14ac:dyDescent="0.3">
      <c r="A307" s="1">
        <v>8</v>
      </c>
      <c r="B307" s="2" t="s">
        <v>732</v>
      </c>
      <c r="C307" s="74" t="s">
        <v>743</v>
      </c>
      <c r="D307" s="46" t="s">
        <v>744</v>
      </c>
      <c r="E307" s="139"/>
      <c r="F307" s="139"/>
      <c r="G307" s="48"/>
      <c r="H307" s="38">
        <f t="shared" si="4"/>
        <v>0</v>
      </c>
      <c r="I307" s="49"/>
      <c r="J307" s="31"/>
      <c r="K307" s="140"/>
      <c r="L307" s="143"/>
      <c r="M307" s="46"/>
    </row>
    <row r="308" spans="1:14" ht="14.4" hidden="1" thickBot="1" x14ac:dyDescent="0.3">
      <c r="A308" s="1">
        <v>8</v>
      </c>
      <c r="B308" s="2" t="s">
        <v>732</v>
      </c>
      <c r="C308" s="74" t="s">
        <v>745</v>
      </c>
      <c r="D308" s="46" t="s">
        <v>746</v>
      </c>
      <c r="E308" s="139"/>
      <c r="F308" s="139"/>
      <c r="G308" s="48"/>
      <c r="H308" s="38">
        <f t="shared" si="4"/>
        <v>0</v>
      </c>
      <c r="I308" s="49"/>
      <c r="J308" s="31"/>
      <c r="K308" s="140"/>
      <c r="L308" s="143"/>
      <c r="M308" s="46"/>
    </row>
    <row r="309" spans="1:14" ht="14.4" hidden="1" thickBot="1" x14ac:dyDescent="0.3">
      <c r="A309" s="1">
        <v>8</v>
      </c>
      <c r="B309" s="2" t="s">
        <v>732</v>
      </c>
      <c r="C309" s="74" t="s">
        <v>747</v>
      </c>
      <c r="D309" s="46" t="s">
        <v>748</v>
      </c>
      <c r="E309" s="139"/>
      <c r="F309" s="139"/>
      <c r="G309" s="48"/>
      <c r="H309" s="38">
        <f t="shared" si="4"/>
        <v>0</v>
      </c>
      <c r="I309" s="49"/>
      <c r="J309" s="31"/>
      <c r="K309" s="140"/>
      <c r="L309" s="143"/>
      <c r="M309" s="46"/>
    </row>
    <row r="310" spans="1:14" ht="14.4" hidden="1" thickBot="1" x14ac:dyDescent="0.3">
      <c r="A310" s="1">
        <v>9</v>
      </c>
      <c r="B310" s="2" t="s">
        <v>749</v>
      </c>
      <c r="C310" s="74" t="s">
        <v>750</v>
      </c>
      <c r="D310" s="46" t="s">
        <v>751</v>
      </c>
      <c r="E310" s="139"/>
      <c r="F310" s="139"/>
      <c r="G310" s="48"/>
      <c r="H310" s="38">
        <f t="shared" si="4"/>
        <v>0</v>
      </c>
      <c r="I310" s="49"/>
      <c r="J310" s="31"/>
      <c r="K310" s="140"/>
      <c r="L310" s="143"/>
      <c r="M310" s="46"/>
    </row>
    <row r="311" spans="1:14" ht="14.4" hidden="1" thickBot="1" x14ac:dyDescent="0.3">
      <c r="A311" s="1">
        <v>9</v>
      </c>
      <c r="B311" s="2" t="s">
        <v>752</v>
      </c>
      <c r="C311" s="74" t="s">
        <v>753</v>
      </c>
      <c r="D311" s="46" t="s">
        <v>754</v>
      </c>
      <c r="E311" s="139"/>
      <c r="F311" s="139"/>
      <c r="G311" s="48"/>
      <c r="H311" s="38">
        <f t="shared" si="4"/>
        <v>0</v>
      </c>
      <c r="I311" s="49"/>
      <c r="J311" s="31"/>
      <c r="K311" s="140"/>
      <c r="L311" s="143"/>
      <c r="M311" s="46"/>
    </row>
    <row r="312" spans="1:14" ht="13.95" hidden="1" customHeight="1" thickBot="1" x14ac:dyDescent="0.3">
      <c r="A312" s="1">
        <v>9</v>
      </c>
      <c r="B312" s="2" t="s">
        <v>752</v>
      </c>
      <c r="C312" s="75" t="s">
        <v>755</v>
      </c>
      <c r="D312" s="76" t="s">
        <v>756</v>
      </c>
      <c r="E312" s="161"/>
      <c r="F312" s="161"/>
      <c r="G312" s="78"/>
      <c r="H312" s="79">
        <f t="shared" si="4"/>
        <v>0</v>
      </c>
      <c r="I312" s="80"/>
      <c r="J312" s="163"/>
      <c r="K312" s="164"/>
      <c r="L312" s="165"/>
      <c r="M312" s="46"/>
    </row>
    <row r="313" spans="1:14" s="89" customFormat="1" ht="18" customHeight="1" thickBot="1" x14ac:dyDescent="0.3">
      <c r="A313" s="81"/>
      <c r="B313" s="81"/>
      <c r="C313" s="805" t="s">
        <v>15</v>
      </c>
      <c r="D313" s="806"/>
      <c r="E313" s="82">
        <f t="shared" ref="E313" si="5">+SUM(E6:E312)</f>
        <v>0</v>
      </c>
      <c r="F313" s="82">
        <f t="shared" ref="F313:G313" si="6">+SUM(F6:F312)</f>
        <v>0</v>
      </c>
      <c r="G313" s="84">
        <f t="shared" si="6"/>
        <v>151918193</v>
      </c>
      <c r="H313" s="85">
        <f>+SUM(H6:H312)</f>
        <v>151918193</v>
      </c>
      <c r="I313" s="86"/>
      <c r="J313" s="82"/>
      <c r="K313" s="87"/>
      <c r="L313" s="88"/>
      <c r="M313" s="88"/>
    </row>
    <row r="314" spans="1:14" x14ac:dyDescent="0.25">
      <c r="D314" s="8"/>
      <c r="E314" s="166"/>
      <c r="F314" s="166"/>
      <c r="G314" s="104"/>
      <c r="H314" s="410"/>
      <c r="I314" s="93"/>
      <c r="J314" s="94"/>
      <c r="K314" s="94"/>
    </row>
    <row r="315" spans="1:14" ht="13.8" thickBot="1" x14ac:dyDescent="0.3">
      <c r="D315" s="95"/>
      <c r="E315" s="166"/>
      <c r="F315" s="166"/>
      <c r="G315" s="166"/>
      <c r="H315" s="411"/>
      <c r="I315" s="93"/>
      <c r="J315" s="94"/>
      <c r="K315" s="94"/>
    </row>
    <row r="316" spans="1:14" ht="28.2" thickBot="1" x14ac:dyDescent="0.3">
      <c r="D316" s="96" t="s">
        <v>757</v>
      </c>
      <c r="E316" s="167" t="s">
        <v>758</v>
      </c>
      <c r="F316" s="168" t="s">
        <v>759</v>
      </c>
      <c r="G316" s="168" t="s">
        <v>760</v>
      </c>
      <c r="H316" s="168" t="str">
        <f>+F5</f>
        <v>LEY DE SALVAMENTO</v>
      </c>
      <c r="I316" s="21" t="s">
        <v>14</v>
      </c>
      <c r="J316" s="98" t="s">
        <v>15</v>
      </c>
      <c r="K316" s="412"/>
      <c r="N316" s="377"/>
    </row>
    <row r="317" spans="1:14" ht="13.8" x14ac:dyDescent="0.25">
      <c r="D317" s="99" t="s">
        <v>761</v>
      </c>
      <c r="E317" s="169" t="s">
        <v>762</v>
      </c>
      <c r="F317" s="170" t="s">
        <v>763</v>
      </c>
      <c r="G317" s="413">
        <f>SUM(E6:E19)</f>
        <v>0</v>
      </c>
      <c r="H317" s="413">
        <f>SUM(F6:F19)</f>
        <v>0</v>
      </c>
      <c r="I317" s="414">
        <f>SUM(G6:G19)</f>
        <v>125606087</v>
      </c>
      <c r="J317" s="415">
        <f>+SUM(G317:I317)</f>
        <v>125606087</v>
      </c>
      <c r="K317" s="345"/>
      <c r="N317" s="346"/>
    </row>
    <row r="318" spans="1:14" ht="13.8" x14ac:dyDescent="0.25">
      <c r="D318" s="105" t="s">
        <v>764</v>
      </c>
      <c r="E318" s="172" t="s">
        <v>762</v>
      </c>
      <c r="F318" s="173" t="s">
        <v>763</v>
      </c>
      <c r="G318" s="416">
        <f>SUM(E20:E71)</f>
        <v>0</v>
      </c>
      <c r="H318" s="416">
        <f t="shared" ref="H318:I318" si="7">SUM(F20:F71)</f>
        <v>0</v>
      </c>
      <c r="I318" s="417">
        <f t="shared" si="7"/>
        <v>18410000</v>
      </c>
      <c r="J318" s="418">
        <f>+SUM(G318:I318)</f>
        <v>18410000</v>
      </c>
      <c r="K318" s="345"/>
      <c r="N318" s="377"/>
    </row>
    <row r="319" spans="1:14" ht="13.8" x14ac:dyDescent="0.25">
      <c r="D319" s="105" t="s">
        <v>765</v>
      </c>
      <c r="E319" s="172" t="s">
        <v>762</v>
      </c>
      <c r="F319" s="173" t="s">
        <v>763</v>
      </c>
      <c r="G319" s="416">
        <f>SUM(E72:E101)</f>
        <v>0</v>
      </c>
      <c r="H319" s="416">
        <f t="shared" ref="H319:I319" si="8">SUM(F72:F101)</f>
        <v>0</v>
      </c>
      <c r="I319" s="417">
        <f t="shared" si="8"/>
        <v>2316143</v>
      </c>
      <c r="J319" s="418">
        <f>+SUM(G319:I319)</f>
        <v>2316143</v>
      </c>
      <c r="K319" s="345"/>
      <c r="N319" s="377"/>
    </row>
    <row r="320" spans="1:14" ht="13.8" x14ac:dyDescent="0.25">
      <c r="D320" s="105" t="s">
        <v>766</v>
      </c>
      <c r="E320" s="172" t="s">
        <v>762</v>
      </c>
      <c r="F320" s="173" t="s">
        <v>763</v>
      </c>
      <c r="G320" s="416">
        <f>SUM(E102:E120)</f>
        <v>0</v>
      </c>
      <c r="H320" s="416">
        <f t="shared" ref="H320:I320" si="9">SUM(F102:F120)</f>
        <v>0</v>
      </c>
      <c r="I320" s="417">
        <f t="shared" si="9"/>
        <v>0</v>
      </c>
      <c r="J320" s="418">
        <f t="shared" ref="J320:J325" si="10">+SUM(G320:I320)</f>
        <v>0</v>
      </c>
      <c r="K320" s="345"/>
      <c r="N320" s="377"/>
    </row>
    <row r="321" spans="1:14" ht="13.8" x14ac:dyDescent="0.25">
      <c r="D321" s="105" t="s">
        <v>767</v>
      </c>
      <c r="E321" s="172" t="s">
        <v>762</v>
      </c>
      <c r="F321" s="173" t="s">
        <v>763</v>
      </c>
      <c r="G321" s="416">
        <f>SUM(E121:E138)</f>
        <v>0</v>
      </c>
      <c r="H321" s="416">
        <f t="shared" ref="H321:I321" si="11">SUM(F121:F138)</f>
        <v>0</v>
      </c>
      <c r="I321" s="417">
        <f t="shared" si="11"/>
        <v>0</v>
      </c>
      <c r="J321" s="418">
        <f t="shared" si="10"/>
        <v>0</v>
      </c>
      <c r="K321" s="345"/>
      <c r="N321" s="377"/>
    </row>
    <row r="322" spans="1:14" ht="13.8" x14ac:dyDescent="0.25">
      <c r="D322" s="105" t="s">
        <v>768</v>
      </c>
      <c r="E322" s="172" t="s">
        <v>769</v>
      </c>
      <c r="F322" s="173" t="s">
        <v>770</v>
      </c>
      <c r="G322" s="416">
        <f>SUM(E139:E161)</f>
        <v>0</v>
      </c>
      <c r="H322" s="416">
        <f t="shared" ref="H322:I322" si="12">SUM(F139:F161)</f>
        <v>0</v>
      </c>
      <c r="I322" s="417">
        <f t="shared" si="12"/>
        <v>2000000</v>
      </c>
      <c r="J322" s="418">
        <f t="shared" si="10"/>
        <v>2000000</v>
      </c>
      <c r="K322" s="345"/>
      <c r="N322" s="377"/>
    </row>
    <row r="323" spans="1:14" ht="13.8" x14ac:dyDescent="0.25">
      <c r="D323" s="105" t="s">
        <v>771</v>
      </c>
      <c r="E323" s="172" t="s">
        <v>762</v>
      </c>
      <c r="F323" s="173" t="s">
        <v>763</v>
      </c>
      <c r="G323" s="416">
        <f>SUM(E162:E291)</f>
        <v>0</v>
      </c>
      <c r="H323" s="416">
        <f t="shared" ref="H323:I323" si="13">SUM(F162:F291)</f>
        <v>0</v>
      </c>
      <c r="I323" s="417">
        <f t="shared" si="13"/>
        <v>3585963</v>
      </c>
      <c r="J323" s="418">
        <f t="shared" si="10"/>
        <v>3585963</v>
      </c>
      <c r="K323" s="345"/>
      <c r="N323" s="377"/>
    </row>
    <row r="324" spans="1:14" ht="14.4" thickBot="1" x14ac:dyDescent="0.3">
      <c r="D324" s="109" t="s">
        <v>772</v>
      </c>
      <c r="E324" s="175" t="s">
        <v>769</v>
      </c>
      <c r="F324" s="176" t="s">
        <v>770</v>
      </c>
      <c r="G324" s="419">
        <f>SUM(E292:E297)</f>
        <v>0</v>
      </c>
      <c r="H324" s="419">
        <f t="shared" ref="H324:I324" si="14">SUM(F292:F297)</f>
        <v>0</v>
      </c>
      <c r="I324" s="420">
        <f t="shared" si="14"/>
        <v>0</v>
      </c>
      <c r="J324" s="421">
        <f t="shared" si="10"/>
        <v>0</v>
      </c>
      <c r="K324" s="345"/>
      <c r="N324" s="377"/>
    </row>
    <row r="325" spans="1:14" s="89" customFormat="1" ht="19.95" customHeight="1" thickBot="1" x14ac:dyDescent="0.3">
      <c r="A325" s="81"/>
      <c r="B325" s="81"/>
      <c r="C325" s="113"/>
      <c r="D325" s="807" t="s">
        <v>773</v>
      </c>
      <c r="E325" s="808"/>
      <c r="F325" s="808"/>
      <c r="G325" s="82">
        <f>SUM(G317:G324)</f>
        <v>0</v>
      </c>
      <c r="H325" s="82">
        <f t="shared" ref="H325:I325" si="15">SUM(H317:H324)</f>
        <v>0</v>
      </c>
      <c r="I325" s="18">
        <f t="shared" si="15"/>
        <v>151918193</v>
      </c>
      <c r="J325" s="19">
        <f t="shared" si="10"/>
        <v>151918193</v>
      </c>
      <c r="K325" s="422" t="s">
        <v>998</v>
      </c>
      <c r="N325" s="377"/>
    </row>
    <row r="326" spans="1:14" x14ac:dyDescent="0.25">
      <c r="D326" s="8"/>
      <c r="H326" s="2"/>
      <c r="I326" s="93"/>
      <c r="J326" s="94"/>
      <c r="K326" s="423"/>
    </row>
    <row r="327" spans="1:14" x14ac:dyDescent="0.25">
      <c r="D327" s="8"/>
      <c r="E327" s="8"/>
      <c r="F327" s="8"/>
      <c r="G327" s="8"/>
      <c r="H327" s="2"/>
      <c r="I327" s="93"/>
      <c r="J327" s="94"/>
      <c r="K327" s="94"/>
    </row>
    <row r="328" spans="1:14" s="119" customFormat="1" x14ac:dyDescent="0.25">
      <c r="A328" s="117"/>
      <c r="B328" s="117"/>
      <c r="C328" s="118"/>
      <c r="F328" s="119" t="s">
        <v>774</v>
      </c>
      <c r="G328" s="121">
        <f>+E313-G325</f>
        <v>0</v>
      </c>
      <c r="H328" s="121">
        <f t="shared" ref="H328:J328" si="16">+F313-H325</f>
        <v>0</v>
      </c>
      <c r="I328" s="121">
        <f t="shared" si="16"/>
        <v>0</v>
      </c>
      <c r="J328" s="122">
        <f t="shared" si="16"/>
        <v>0</v>
      </c>
      <c r="K328" s="122"/>
    </row>
    <row r="329" spans="1:14" x14ac:dyDescent="0.25">
      <c r="D329" s="8"/>
      <c r="E329" s="8"/>
      <c r="F329" s="8"/>
      <c r="G329" s="8"/>
      <c r="H329" s="2"/>
      <c r="I329" s="93"/>
      <c r="J329" s="94"/>
      <c r="K329" s="94"/>
    </row>
    <row r="330" spans="1:14" x14ac:dyDescent="0.25">
      <c r="D330" s="8"/>
      <c r="E330" s="8"/>
      <c r="F330" s="8"/>
      <c r="G330" s="8"/>
      <c r="H330" s="2"/>
      <c r="I330" s="93"/>
      <c r="J330" s="94"/>
      <c r="K330" s="94"/>
    </row>
    <row r="331" spans="1:14" x14ac:dyDescent="0.25">
      <c r="D331" s="8"/>
      <c r="E331" s="8"/>
      <c r="F331" s="8"/>
      <c r="G331" s="8"/>
      <c r="H331" s="2"/>
      <c r="I331" s="93"/>
      <c r="J331" s="94"/>
      <c r="K331" s="94"/>
    </row>
    <row r="332" spans="1:14" x14ac:dyDescent="0.25">
      <c r="D332" s="8"/>
      <c r="E332" s="8"/>
      <c r="F332" s="8"/>
      <c r="G332" s="8"/>
      <c r="H332" s="2"/>
      <c r="I332" s="93"/>
      <c r="J332" s="94"/>
      <c r="K332" s="94"/>
    </row>
    <row r="333" spans="1:14" x14ac:dyDescent="0.25">
      <c r="D333" s="8"/>
      <c r="E333" s="8"/>
      <c r="F333" s="8"/>
      <c r="G333" s="8"/>
      <c r="H333" s="2"/>
      <c r="I333" s="93"/>
      <c r="J333" s="94"/>
      <c r="K333" s="94"/>
    </row>
    <row r="334" spans="1:14" x14ac:dyDescent="0.25">
      <c r="D334" s="8"/>
      <c r="E334" s="8"/>
      <c r="F334" s="8"/>
      <c r="G334" s="8"/>
      <c r="H334" s="2"/>
      <c r="I334" s="93"/>
      <c r="J334" s="94"/>
      <c r="K334" s="94"/>
    </row>
    <row r="335" spans="1:14" x14ac:dyDescent="0.25">
      <c r="D335" s="8"/>
      <c r="E335" s="8"/>
      <c r="F335" s="8"/>
      <c r="G335" s="8"/>
      <c r="H335" s="2"/>
      <c r="I335" s="93"/>
      <c r="J335" s="94"/>
      <c r="K335" s="94"/>
    </row>
    <row r="336" spans="1:14" x14ac:dyDescent="0.25">
      <c r="D336" s="8"/>
      <c r="E336" s="8"/>
      <c r="F336" s="8"/>
      <c r="G336" s="8"/>
      <c r="H336" s="2"/>
      <c r="I336" s="93"/>
      <c r="J336" s="94"/>
      <c r="K336" s="94"/>
    </row>
    <row r="337" spans="4:11" x14ac:dyDescent="0.25">
      <c r="D337" s="8"/>
      <c r="E337" s="8"/>
      <c r="F337" s="8"/>
      <c r="G337" s="8"/>
      <c r="H337" s="2"/>
      <c r="I337" s="93"/>
      <c r="J337" s="94"/>
      <c r="K337" s="94"/>
    </row>
    <row r="338" spans="4:11" x14ac:dyDescent="0.25">
      <c r="D338" s="8"/>
      <c r="E338" s="8"/>
      <c r="F338" s="8"/>
      <c r="G338" s="8"/>
      <c r="H338" s="2"/>
      <c r="I338" s="93"/>
      <c r="J338" s="94"/>
      <c r="K338" s="94"/>
    </row>
    <row r="339" spans="4:11" x14ac:dyDescent="0.25">
      <c r="D339" s="8"/>
      <c r="E339" s="8"/>
      <c r="F339" s="8"/>
      <c r="G339" s="8"/>
      <c r="H339" s="2"/>
      <c r="I339" s="93"/>
      <c r="J339" s="94"/>
      <c r="K339" s="94"/>
    </row>
    <row r="340" spans="4:11" x14ac:dyDescent="0.25">
      <c r="D340" s="8"/>
      <c r="E340" s="8"/>
      <c r="F340" s="8"/>
      <c r="G340" s="8"/>
      <c r="H340" s="2"/>
      <c r="I340" s="93"/>
      <c r="J340" s="94"/>
      <c r="K340" s="94"/>
    </row>
    <row r="341" spans="4:11" x14ac:dyDescent="0.25">
      <c r="D341" s="8"/>
      <c r="E341" s="8"/>
      <c r="F341" s="8"/>
      <c r="G341" s="8"/>
      <c r="H341" s="2"/>
      <c r="I341" s="93"/>
      <c r="J341" s="94"/>
      <c r="K341" s="94"/>
    </row>
    <row r="342" spans="4:11" x14ac:dyDescent="0.25">
      <c r="D342" s="8"/>
      <c r="E342" s="8"/>
      <c r="F342" s="8"/>
      <c r="G342" s="8"/>
      <c r="H342" s="2"/>
      <c r="I342" s="93"/>
      <c r="J342" s="94"/>
      <c r="K342" s="94"/>
    </row>
    <row r="343" spans="4:11" x14ac:dyDescent="0.25">
      <c r="D343" s="8"/>
      <c r="E343" s="8"/>
      <c r="F343" s="8"/>
      <c r="G343" s="8"/>
      <c r="H343" s="2"/>
      <c r="I343" s="93"/>
      <c r="J343" s="94"/>
      <c r="K343" s="94"/>
    </row>
    <row r="344" spans="4:11" x14ac:dyDescent="0.25">
      <c r="D344" s="8"/>
      <c r="E344" s="8"/>
      <c r="F344" s="8"/>
      <c r="G344" s="8"/>
      <c r="H344" s="2"/>
      <c r="I344" s="93"/>
      <c r="J344" s="94"/>
      <c r="K344" s="94"/>
    </row>
    <row r="345" spans="4:11" x14ac:dyDescent="0.25">
      <c r="D345" s="8"/>
      <c r="E345" s="8"/>
      <c r="F345" s="8"/>
      <c r="G345" s="8"/>
      <c r="H345" s="2"/>
      <c r="I345" s="93"/>
      <c r="J345" s="94"/>
      <c r="K345" s="94"/>
    </row>
    <row r="346" spans="4:11" x14ac:dyDescent="0.25">
      <c r="D346" s="8"/>
      <c r="E346" s="8"/>
      <c r="F346" s="8"/>
      <c r="G346" s="8"/>
      <c r="H346" s="2"/>
      <c r="I346" s="93"/>
      <c r="J346" s="94"/>
      <c r="K346" s="94"/>
    </row>
    <row r="347" spans="4:11" x14ac:dyDescent="0.25">
      <c r="D347" s="8"/>
      <c r="E347" s="8"/>
      <c r="F347" s="8"/>
      <c r="G347" s="8"/>
      <c r="H347" s="2"/>
      <c r="I347" s="93"/>
      <c r="J347" s="94"/>
      <c r="K347" s="94"/>
    </row>
    <row r="348" spans="4:11" x14ac:dyDescent="0.25">
      <c r="D348" s="8"/>
      <c r="E348" s="8"/>
      <c r="F348" s="8"/>
      <c r="G348" s="8"/>
      <c r="H348" s="2"/>
      <c r="I348" s="93"/>
      <c r="J348" s="94"/>
      <c r="K348" s="94"/>
    </row>
    <row r="349" spans="4:11" x14ac:dyDescent="0.25">
      <c r="D349" s="8"/>
      <c r="E349" s="8"/>
      <c r="F349" s="8"/>
      <c r="G349" s="8"/>
      <c r="H349" s="2"/>
      <c r="I349" s="93"/>
      <c r="J349" s="94"/>
      <c r="K349" s="94"/>
    </row>
    <row r="350" spans="4:11" x14ac:dyDescent="0.25">
      <c r="D350" s="8"/>
      <c r="E350" s="8"/>
      <c r="F350" s="8"/>
      <c r="G350" s="8"/>
      <c r="H350" s="2"/>
      <c r="I350" s="93"/>
      <c r="J350" s="94"/>
      <c r="K350" s="94"/>
    </row>
    <row r="351" spans="4:11" x14ac:dyDescent="0.25">
      <c r="D351" s="8"/>
      <c r="E351" s="8"/>
      <c r="F351" s="8"/>
      <c r="G351" s="8"/>
      <c r="H351" s="2"/>
      <c r="I351" s="93"/>
      <c r="J351" s="94"/>
      <c r="K351" s="94"/>
    </row>
    <row r="352" spans="4:11" x14ac:dyDescent="0.25">
      <c r="D352" s="8"/>
      <c r="E352" s="8"/>
      <c r="F352" s="8"/>
      <c r="G352" s="8"/>
      <c r="H352" s="2"/>
      <c r="I352" s="93"/>
      <c r="J352" s="94"/>
      <c r="K352" s="94"/>
    </row>
    <row r="353" spans="4:11" x14ac:dyDescent="0.25">
      <c r="D353" s="8"/>
      <c r="E353" s="8"/>
      <c r="F353" s="8"/>
      <c r="G353" s="8"/>
      <c r="H353" s="2"/>
      <c r="I353" s="93"/>
      <c r="J353" s="94"/>
      <c r="K353" s="94"/>
    </row>
    <row r="354" spans="4:11" x14ac:dyDescent="0.25">
      <c r="D354" s="8"/>
      <c r="E354" s="8"/>
      <c r="F354" s="8"/>
      <c r="G354" s="8"/>
      <c r="H354" s="2"/>
      <c r="I354" s="93"/>
      <c r="J354" s="94"/>
      <c r="K354" s="94"/>
    </row>
    <row r="355" spans="4:11" x14ac:dyDescent="0.25">
      <c r="D355" s="8"/>
      <c r="E355" s="8"/>
      <c r="F355" s="8"/>
      <c r="G355" s="8"/>
      <c r="H355" s="2"/>
      <c r="I355" s="93"/>
      <c r="J355" s="94"/>
      <c r="K355" s="94"/>
    </row>
    <row r="356" spans="4:11" x14ac:dyDescent="0.25">
      <c r="D356" s="8"/>
      <c r="E356" s="8"/>
      <c r="F356" s="8"/>
      <c r="G356" s="8"/>
      <c r="H356" s="2"/>
      <c r="I356" s="93"/>
      <c r="J356" s="94"/>
      <c r="K356" s="94"/>
    </row>
    <row r="357" spans="4:11" x14ac:dyDescent="0.25">
      <c r="D357" s="8"/>
      <c r="E357" s="8"/>
      <c r="F357" s="8"/>
      <c r="G357" s="8"/>
      <c r="H357" s="2"/>
      <c r="I357" s="93"/>
      <c r="J357" s="94"/>
      <c r="K357" s="94"/>
    </row>
    <row r="358" spans="4:11" x14ac:dyDescent="0.25">
      <c r="D358" s="8"/>
      <c r="E358" s="8"/>
      <c r="F358" s="8"/>
      <c r="G358" s="8"/>
      <c r="H358" s="2"/>
      <c r="I358" s="93"/>
      <c r="J358" s="94"/>
      <c r="K358" s="94"/>
    </row>
    <row r="359" spans="4:11" x14ac:dyDescent="0.25">
      <c r="D359" s="8"/>
      <c r="E359" s="8"/>
      <c r="F359" s="8"/>
      <c r="G359" s="8"/>
      <c r="H359" s="2"/>
      <c r="I359" s="93"/>
      <c r="J359" s="94"/>
      <c r="K359" s="94"/>
    </row>
    <row r="360" spans="4:11" x14ac:dyDescent="0.25">
      <c r="D360" s="8"/>
      <c r="E360" s="8"/>
      <c r="F360" s="8"/>
      <c r="G360" s="8"/>
      <c r="H360" s="2"/>
      <c r="I360" s="93"/>
      <c r="J360" s="94"/>
      <c r="K360" s="94"/>
    </row>
    <row r="361" spans="4:11" x14ac:dyDescent="0.25">
      <c r="D361" s="8"/>
      <c r="E361" s="8"/>
      <c r="F361" s="8"/>
      <c r="G361" s="8"/>
      <c r="H361" s="2"/>
      <c r="I361" s="93"/>
      <c r="J361" s="124"/>
      <c r="K361" s="124"/>
    </row>
    <row r="362" spans="4:11" x14ac:dyDescent="0.25">
      <c r="D362" s="8"/>
      <c r="E362" s="8"/>
      <c r="F362" s="8"/>
      <c r="G362" s="8"/>
      <c r="H362" s="2"/>
      <c r="I362" s="93"/>
      <c r="J362" s="124"/>
      <c r="K362" s="124"/>
    </row>
    <row r="363" spans="4:11" x14ac:dyDescent="0.25">
      <c r="D363" s="8"/>
      <c r="E363" s="8"/>
      <c r="F363" s="8"/>
      <c r="G363" s="8"/>
      <c r="H363" s="2"/>
      <c r="I363" s="93"/>
      <c r="J363" s="124"/>
      <c r="K363" s="124"/>
    </row>
    <row r="364" spans="4:11" x14ac:dyDescent="0.25">
      <c r="D364" s="8"/>
      <c r="E364" s="8"/>
      <c r="F364" s="8"/>
      <c r="G364" s="8"/>
      <c r="H364" s="2"/>
      <c r="I364" s="93"/>
      <c r="J364" s="124"/>
      <c r="K364" s="124"/>
    </row>
    <row r="365" spans="4:11" x14ac:dyDescent="0.25">
      <c r="D365" s="8"/>
      <c r="E365" s="8"/>
      <c r="F365" s="8"/>
      <c r="G365" s="8"/>
      <c r="H365" s="2"/>
      <c r="I365" s="93"/>
      <c r="J365" s="124"/>
      <c r="K365" s="124"/>
    </row>
    <row r="366" spans="4:11" x14ac:dyDescent="0.25">
      <c r="D366" s="8"/>
      <c r="E366" s="8"/>
      <c r="F366" s="8"/>
      <c r="G366" s="8"/>
      <c r="H366" s="2"/>
      <c r="I366" s="93"/>
      <c r="J366" s="124"/>
      <c r="K366" s="124"/>
    </row>
    <row r="367" spans="4:11" x14ac:dyDescent="0.25">
      <c r="D367" s="8"/>
      <c r="E367" s="8"/>
      <c r="F367" s="8"/>
      <c r="G367" s="8"/>
      <c r="H367" s="2"/>
      <c r="I367" s="93"/>
      <c r="J367" s="124"/>
      <c r="K367" s="124"/>
    </row>
    <row r="368" spans="4:11" x14ac:dyDescent="0.25">
      <c r="D368" s="8"/>
      <c r="E368" s="8"/>
      <c r="F368" s="8"/>
      <c r="G368" s="8"/>
      <c r="H368" s="2"/>
      <c r="I368" s="93"/>
      <c r="J368" s="124"/>
      <c r="K368" s="124"/>
    </row>
    <row r="369" spans="4:11" x14ac:dyDescent="0.25">
      <c r="D369" s="8"/>
      <c r="E369" s="8"/>
      <c r="F369" s="8"/>
      <c r="G369" s="8"/>
      <c r="H369" s="2"/>
      <c r="I369" s="93"/>
      <c r="J369" s="124"/>
      <c r="K369" s="124"/>
    </row>
    <row r="370" spans="4:11" x14ac:dyDescent="0.25">
      <c r="D370" s="8"/>
      <c r="E370" s="8"/>
      <c r="F370" s="8"/>
      <c r="G370" s="8"/>
      <c r="H370" s="2"/>
      <c r="I370" s="93"/>
      <c r="J370" s="124"/>
      <c r="K370" s="124"/>
    </row>
  </sheetData>
  <protectedRanges>
    <protectedRange sqref="D2:E3" name="Rango1"/>
    <protectedRange sqref="E6:G166" name="Rango2"/>
    <protectedRange sqref="E168:G264" name="Rango3"/>
    <protectedRange sqref="E266:G268" name="Rango4"/>
    <protectedRange sqref="E270:G277" name="Rango5"/>
    <protectedRange sqref="E279:G312" name="Rango6"/>
    <protectedRange sqref="I6:M13 I19:M163 J14:M18 I166:M312 J164:M165" name="Rango7"/>
    <protectedRange sqref="I14:I18" name="Rango7_1"/>
    <protectedRange sqref="I164:I165" name="Rango7_2"/>
  </protectedRanges>
  <autoFilter ref="C5:I313" xr:uid="{00000000-0001-0000-0100-000000000000}">
    <filterColumn colId="5">
      <filters>
        <filter val="1 000 000,00"/>
        <filter val="1 471 947,00"/>
        <filter val="1 500 000,00"/>
        <filter val="1 540 638,00"/>
        <filter val="100 000,00"/>
        <filter val="116 143,00"/>
        <filter val="12 382 920,00"/>
        <filter val="13 000 000,00"/>
        <filter val="151 918 193,00"/>
        <filter val="2 000 000,00"/>
        <filter val="2 700 000,00"/>
        <filter val="2 943 893,00"/>
        <filter val="20 000,00"/>
        <filter val="200 000,00"/>
        <filter val="245 325,00"/>
        <filter val="300 000,00"/>
        <filter val="330 000,00"/>
        <filter val="360 000,00"/>
        <filter val="4 000 000,00"/>
        <filter val="400 000,00"/>
        <filter val="490 649,00"/>
        <filter val="5 318 633,00"/>
        <filter val="500 000,00"/>
        <filter val="540 000,00"/>
        <filter val="60 343 632,00"/>
        <filter val="600 000,00"/>
        <filter val="7 000 000,00"/>
        <filter val="7 703 201,00"/>
        <filter val="700 000,00"/>
        <filter val="8 174 209,00"/>
        <filter val="9 077 003,00"/>
        <filter val="900 000,00"/>
        <filter val="960 000,00"/>
      </filters>
    </filterColumn>
  </autoFilter>
  <mergeCells count="8">
    <mergeCell ref="C313:D313"/>
    <mergeCell ref="D325:F325"/>
    <mergeCell ref="D2:E2"/>
    <mergeCell ref="D3:E3"/>
    <mergeCell ref="J3:M3"/>
    <mergeCell ref="C4:I4"/>
    <mergeCell ref="J4:K4"/>
    <mergeCell ref="L4:M4"/>
  </mergeCells>
  <pageMargins left="0.31496062992125984" right="0.17" top="0.28999999999999998" bottom="0.19" header="0.31496062992125984" footer="0.17"/>
  <pageSetup scale="63" fitToHeight="0" orientation="landscape" r:id="rId1"/>
  <rowBreaks count="1" manualBreakCount="1">
    <brk id="95" min="2" max="7"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8EBE3-D8C6-4570-BA25-42CCD5C24A37}">
  <sheetPr filterMode="1">
    <tabColor theme="8" tint="-0.249977111117893"/>
    <pageSetUpPr fitToPage="1"/>
  </sheetPr>
  <dimension ref="A2:CH370"/>
  <sheetViews>
    <sheetView showGridLines="0" topLeftCell="C1" zoomScaleNormal="100" workbookViewId="0">
      <pane xSplit="2" ySplit="5" topLeftCell="I43" activePane="bottomRight" state="frozen"/>
      <selection pane="topRight" activeCell="E1" sqref="E1"/>
      <selection pane="bottomLeft" activeCell="C6" sqref="C6"/>
      <selection pane="bottomRight" activeCell="J329" sqref="J329"/>
    </sheetView>
  </sheetViews>
  <sheetFormatPr baseColWidth="10" defaultColWidth="11.44140625" defaultRowHeight="13.2" outlineLevelRow="1" x14ac:dyDescent="0.25"/>
  <cols>
    <col min="1" max="1" width="10.88671875" style="1" hidden="1" customWidth="1"/>
    <col min="2" max="2" width="9.44140625" style="2" hidden="1" customWidth="1"/>
    <col min="3" max="3" width="17" style="90" customWidth="1"/>
    <col min="4" max="4" width="45" style="123" customWidth="1"/>
    <col min="5" max="6" width="24.88671875" style="381" customWidth="1"/>
    <col min="7" max="7" width="25" style="381" customWidth="1"/>
    <col min="8" max="8" width="25" style="383" customWidth="1"/>
    <col min="9" max="9" width="60.33203125" style="457" customWidth="1"/>
    <col min="10" max="10" width="32" style="457" customWidth="1"/>
    <col min="11" max="11" width="30.33203125" style="425" hidden="1" customWidth="1"/>
    <col min="12" max="12" width="28.33203125" style="7" hidden="1" customWidth="1"/>
    <col min="13" max="13" width="35.33203125" style="123" hidden="1" customWidth="1"/>
    <col min="14" max="14" width="30.33203125" style="8" hidden="1" customWidth="1"/>
    <col min="15" max="15" width="12.33203125" style="8" bestFit="1" customWidth="1"/>
    <col min="16" max="86" width="11.44140625" style="8"/>
    <col min="87" max="240" width="11.44140625" style="123"/>
    <col min="241" max="241" width="12.33203125" style="123" customWidth="1"/>
    <col min="242" max="242" width="43.5546875" style="123" customWidth="1"/>
    <col min="243" max="244" width="16.6640625" style="123" customWidth="1"/>
    <col min="245" max="245" width="17.5546875" style="123" customWidth="1"/>
    <col min="246" max="246" width="15.6640625" style="123" customWidth="1"/>
    <col min="247" max="247" width="17.5546875" style="123" customWidth="1"/>
    <col min="248" max="248" width="25.5546875" style="123" customWidth="1"/>
    <col min="249" max="249" width="16.88671875" style="123" customWidth="1"/>
    <col min="250" max="250" width="14.109375" style="123" customWidth="1"/>
    <col min="251" max="251" width="16.33203125" style="123" customWidth="1"/>
    <col min="252" max="252" width="15.5546875" style="123" customWidth="1"/>
    <col min="253" max="496" width="11.44140625" style="123"/>
    <col min="497" max="497" width="12.33203125" style="123" customWidth="1"/>
    <col min="498" max="498" width="43.5546875" style="123" customWidth="1"/>
    <col min="499" max="500" width="16.6640625" style="123" customWidth="1"/>
    <col min="501" max="501" width="17.5546875" style="123" customWidth="1"/>
    <col min="502" max="502" width="15.6640625" style="123" customWidth="1"/>
    <col min="503" max="503" width="17.5546875" style="123" customWidth="1"/>
    <col min="504" max="504" width="25.5546875" style="123" customWidth="1"/>
    <col min="505" max="505" width="16.88671875" style="123" customWidth="1"/>
    <col min="506" max="506" width="14.109375" style="123" customWidth="1"/>
    <col min="507" max="507" width="16.33203125" style="123" customWidth="1"/>
    <col min="508" max="508" width="15.5546875" style="123" customWidth="1"/>
    <col min="509" max="752" width="11.44140625" style="123"/>
    <col min="753" max="753" width="12.33203125" style="123" customWidth="1"/>
    <col min="754" max="754" width="43.5546875" style="123" customWidth="1"/>
    <col min="755" max="756" width="16.6640625" style="123" customWidth="1"/>
    <col min="757" max="757" width="17.5546875" style="123" customWidth="1"/>
    <col min="758" max="758" width="15.6640625" style="123" customWidth="1"/>
    <col min="759" max="759" width="17.5546875" style="123" customWidth="1"/>
    <col min="760" max="760" width="25.5546875" style="123" customWidth="1"/>
    <col min="761" max="761" width="16.88671875" style="123" customWidth="1"/>
    <col min="762" max="762" width="14.109375" style="123" customWidth="1"/>
    <col min="763" max="763" width="16.33203125" style="123" customWidth="1"/>
    <col min="764" max="764" width="15.5546875" style="123" customWidth="1"/>
    <col min="765" max="1008" width="11.44140625" style="123"/>
    <col min="1009" max="1009" width="12.33203125" style="123" customWidth="1"/>
    <col min="1010" max="1010" width="43.5546875" style="123" customWidth="1"/>
    <col min="1011" max="1012" width="16.6640625" style="123" customWidth="1"/>
    <col min="1013" max="1013" width="17.5546875" style="123" customWidth="1"/>
    <col min="1014" max="1014" width="15.6640625" style="123" customWidth="1"/>
    <col min="1015" max="1015" width="17.5546875" style="123" customWidth="1"/>
    <col min="1016" max="1016" width="25.5546875" style="123" customWidth="1"/>
    <col min="1017" max="1017" width="16.88671875" style="123" customWidth="1"/>
    <col min="1018" max="1018" width="14.109375" style="123" customWidth="1"/>
    <col min="1019" max="1019" width="16.33203125" style="123" customWidth="1"/>
    <col min="1020" max="1020" width="15.5546875" style="123" customWidth="1"/>
    <col min="1021" max="1264" width="11.44140625" style="123"/>
    <col min="1265" max="1265" width="12.33203125" style="123" customWidth="1"/>
    <col min="1266" max="1266" width="43.5546875" style="123" customWidth="1"/>
    <col min="1267" max="1268" width="16.6640625" style="123" customWidth="1"/>
    <col min="1269" max="1269" width="17.5546875" style="123" customWidth="1"/>
    <col min="1270" max="1270" width="15.6640625" style="123" customWidth="1"/>
    <col min="1271" max="1271" width="17.5546875" style="123" customWidth="1"/>
    <col min="1272" max="1272" width="25.5546875" style="123" customWidth="1"/>
    <col min="1273" max="1273" width="16.88671875" style="123" customWidth="1"/>
    <col min="1274" max="1274" width="14.109375" style="123" customWidth="1"/>
    <col min="1275" max="1275" width="16.33203125" style="123" customWidth="1"/>
    <col min="1276" max="1276" width="15.5546875" style="123" customWidth="1"/>
    <col min="1277" max="1520" width="11.44140625" style="123"/>
    <col min="1521" max="1521" width="12.33203125" style="123" customWidth="1"/>
    <col min="1522" max="1522" width="43.5546875" style="123" customWidth="1"/>
    <col min="1523" max="1524" width="16.6640625" style="123" customWidth="1"/>
    <col min="1525" max="1525" width="17.5546875" style="123" customWidth="1"/>
    <col min="1526" max="1526" width="15.6640625" style="123" customWidth="1"/>
    <col min="1527" max="1527" width="17.5546875" style="123" customWidth="1"/>
    <col min="1528" max="1528" width="25.5546875" style="123" customWidth="1"/>
    <col min="1529" max="1529" width="16.88671875" style="123" customWidth="1"/>
    <col min="1530" max="1530" width="14.109375" style="123" customWidth="1"/>
    <col min="1531" max="1531" width="16.33203125" style="123" customWidth="1"/>
    <col min="1532" max="1532" width="15.5546875" style="123" customWidth="1"/>
    <col min="1533" max="1776" width="11.44140625" style="123"/>
    <col min="1777" max="1777" width="12.33203125" style="123" customWidth="1"/>
    <col min="1778" max="1778" width="43.5546875" style="123" customWidth="1"/>
    <col min="1779" max="1780" width="16.6640625" style="123" customWidth="1"/>
    <col min="1781" max="1781" width="17.5546875" style="123" customWidth="1"/>
    <col min="1782" max="1782" width="15.6640625" style="123" customWidth="1"/>
    <col min="1783" max="1783" width="17.5546875" style="123" customWidth="1"/>
    <col min="1784" max="1784" width="25.5546875" style="123" customWidth="1"/>
    <col min="1785" max="1785" width="16.88671875" style="123" customWidth="1"/>
    <col min="1786" max="1786" width="14.109375" style="123" customWidth="1"/>
    <col min="1787" max="1787" width="16.33203125" style="123" customWidth="1"/>
    <col min="1788" max="1788" width="15.5546875" style="123" customWidth="1"/>
    <col min="1789" max="2032" width="11.44140625" style="123"/>
    <col min="2033" max="2033" width="12.33203125" style="123" customWidth="1"/>
    <col min="2034" max="2034" width="43.5546875" style="123" customWidth="1"/>
    <col min="2035" max="2036" width="16.6640625" style="123" customWidth="1"/>
    <col min="2037" max="2037" width="17.5546875" style="123" customWidth="1"/>
    <col min="2038" max="2038" width="15.6640625" style="123" customWidth="1"/>
    <col min="2039" max="2039" width="17.5546875" style="123" customWidth="1"/>
    <col min="2040" max="2040" width="25.5546875" style="123" customWidth="1"/>
    <col min="2041" max="2041" width="16.88671875" style="123" customWidth="1"/>
    <col min="2042" max="2042" width="14.109375" style="123" customWidth="1"/>
    <col min="2043" max="2043" width="16.33203125" style="123" customWidth="1"/>
    <col min="2044" max="2044" width="15.5546875" style="123" customWidth="1"/>
    <col min="2045" max="2288" width="11.44140625" style="123"/>
    <col min="2289" max="2289" width="12.33203125" style="123" customWidth="1"/>
    <col min="2290" max="2290" width="43.5546875" style="123" customWidth="1"/>
    <col min="2291" max="2292" width="16.6640625" style="123" customWidth="1"/>
    <col min="2293" max="2293" width="17.5546875" style="123" customWidth="1"/>
    <col min="2294" max="2294" width="15.6640625" style="123" customWidth="1"/>
    <col min="2295" max="2295" width="17.5546875" style="123" customWidth="1"/>
    <col min="2296" max="2296" width="25.5546875" style="123" customWidth="1"/>
    <col min="2297" max="2297" width="16.88671875" style="123" customWidth="1"/>
    <col min="2298" max="2298" width="14.109375" style="123" customWidth="1"/>
    <col min="2299" max="2299" width="16.33203125" style="123" customWidth="1"/>
    <col min="2300" max="2300" width="15.5546875" style="123" customWidth="1"/>
    <col min="2301" max="2544" width="11.44140625" style="123"/>
    <col min="2545" max="2545" width="12.33203125" style="123" customWidth="1"/>
    <col min="2546" max="2546" width="43.5546875" style="123" customWidth="1"/>
    <col min="2547" max="2548" width="16.6640625" style="123" customWidth="1"/>
    <col min="2549" max="2549" width="17.5546875" style="123" customWidth="1"/>
    <col min="2550" max="2550" width="15.6640625" style="123" customWidth="1"/>
    <col min="2551" max="2551" width="17.5546875" style="123" customWidth="1"/>
    <col min="2552" max="2552" width="25.5546875" style="123" customWidth="1"/>
    <col min="2553" max="2553" width="16.88671875" style="123" customWidth="1"/>
    <col min="2554" max="2554" width="14.109375" style="123" customWidth="1"/>
    <col min="2555" max="2555" width="16.33203125" style="123" customWidth="1"/>
    <col min="2556" max="2556" width="15.5546875" style="123" customWidth="1"/>
    <col min="2557" max="2800" width="11.44140625" style="123"/>
    <col min="2801" max="2801" width="12.33203125" style="123" customWidth="1"/>
    <col min="2802" max="2802" width="43.5546875" style="123" customWidth="1"/>
    <col min="2803" max="2804" width="16.6640625" style="123" customWidth="1"/>
    <col min="2805" max="2805" width="17.5546875" style="123" customWidth="1"/>
    <col min="2806" max="2806" width="15.6640625" style="123" customWidth="1"/>
    <col min="2807" max="2807" width="17.5546875" style="123" customWidth="1"/>
    <col min="2808" max="2808" width="25.5546875" style="123" customWidth="1"/>
    <col min="2809" max="2809" width="16.88671875" style="123" customWidth="1"/>
    <col min="2810" max="2810" width="14.109375" style="123" customWidth="1"/>
    <col min="2811" max="2811" width="16.33203125" style="123" customWidth="1"/>
    <col min="2812" max="2812" width="15.5546875" style="123" customWidth="1"/>
    <col min="2813" max="3056" width="11.44140625" style="123"/>
    <col min="3057" max="3057" width="12.33203125" style="123" customWidth="1"/>
    <col min="3058" max="3058" width="43.5546875" style="123" customWidth="1"/>
    <col min="3059" max="3060" width="16.6640625" style="123" customWidth="1"/>
    <col min="3061" max="3061" width="17.5546875" style="123" customWidth="1"/>
    <col min="3062" max="3062" width="15.6640625" style="123" customWidth="1"/>
    <col min="3063" max="3063" width="17.5546875" style="123" customWidth="1"/>
    <col min="3064" max="3064" width="25.5546875" style="123" customWidth="1"/>
    <col min="3065" max="3065" width="16.88671875" style="123" customWidth="1"/>
    <col min="3066" max="3066" width="14.109375" style="123" customWidth="1"/>
    <col min="3067" max="3067" width="16.33203125" style="123" customWidth="1"/>
    <col min="3068" max="3068" width="15.5546875" style="123" customWidth="1"/>
    <col min="3069" max="3312" width="11.44140625" style="123"/>
    <col min="3313" max="3313" width="12.33203125" style="123" customWidth="1"/>
    <col min="3314" max="3314" width="43.5546875" style="123" customWidth="1"/>
    <col min="3315" max="3316" width="16.6640625" style="123" customWidth="1"/>
    <col min="3317" max="3317" width="17.5546875" style="123" customWidth="1"/>
    <col min="3318" max="3318" width="15.6640625" style="123" customWidth="1"/>
    <col min="3319" max="3319" width="17.5546875" style="123" customWidth="1"/>
    <col min="3320" max="3320" width="25.5546875" style="123" customWidth="1"/>
    <col min="3321" max="3321" width="16.88671875" style="123" customWidth="1"/>
    <col min="3322" max="3322" width="14.109375" style="123" customWidth="1"/>
    <col min="3323" max="3323" width="16.33203125" style="123" customWidth="1"/>
    <col min="3324" max="3324" width="15.5546875" style="123" customWidth="1"/>
    <col min="3325" max="3568" width="11.44140625" style="123"/>
    <col min="3569" max="3569" width="12.33203125" style="123" customWidth="1"/>
    <col min="3570" max="3570" width="43.5546875" style="123" customWidth="1"/>
    <col min="3571" max="3572" width="16.6640625" style="123" customWidth="1"/>
    <col min="3573" max="3573" width="17.5546875" style="123" customWidth="1"/>
    <col min="3574" max="3574" width="15.6640625" style="123" customWidth="1"/>
    <col min="3575" max="3575" width="17.5546875" style="123" customWidth="1"/>
    <col min="3576" max="3576" width="25.5546875" style="123" customWidth="1"/>
    <col min="3577" max="3577" width="16.88671875" style="123" customWidth="1"/>
    <col min="3578" max="3578" width="14.109375" style="123" customWidth="1"/>
    <col min="3579" max="3579" width="16.33203125" style="123" customWidth="1"/>
    <col min="3580" max="3580" width="15.5546875" style="123" customWidth="1"/>
    <col min="3581" max="3824" width="11.44140625" style="123"/>
    <col min="3825" max="3825" width="12.33203125" style="123" customWidth="1"/>
    <col min="3826" max="3826" width="43.5546875" style="123" customWidth="1"/>
    <col min="3827" max="3828" width="16.6640625" style="123" customWidth="1"/>
    <col min="3829" max="3829" width="17.5546875" style="123" customWidth="1"/>
    <col min="3830" max="3830" width="15.6640625" style="123" customWidth="1"/>
    <col min="3831" max="3831" width="17.5546875" style="123" customWidth="1"/>
    <col min="3832" max="3832" width="25.5546875" style="123" customWidth="1"/>
    <col min="3833" max="3833" width="16.88671875" style="123" customWidth="1"/>
    <col min="3834" max="3834" width="14.109375" style="123" customWidth="1"/>
    <col min="3835" max="3835" width="16.33203125" style="123" customWidth="1"/>
    <col min="3836" max="3836" width="15.5546875" style="123" customWidth="1"/>
    <col min="3837" max="4080" width="11.44140625" style="123"/>
    <col min="4081" max="4081" width="12.33203125" style="123" customWidth="1"/>
    <col min="4082" max="4082" width="43.5546875" style="123" customWidth="1"/>
    <col min="4083" max="4084" width="16.6640625" style="123" customWidth="1"/>
    <col min="4085" max="4085" width="17.5546875" style="123" customWidth="1"/>
    <col min="4086" max="4086" width="15.6640625" style="123" customWidth="1"/>
    <col min="4087" max="4087" width="17.5546875" style="123" customWidth="1"/>
    <col min="4088" max="4088" width="25.5546875" style="123" customWidth="1"/>
    <col min="4089" max="4089" width="16.88671875" style="123" customWidth="1"/>
    <col min="4090" max="4090" width="14.109375" style="123" customWidth="1"/>
    <col min="4091" max="4091" width="16.33203125" style="123" customWidth="1"/>
    <col min="4092" max="4092" width="15.5546875" style="123" customWidth="1"/>
    <col min="4093" max="4336" width="11.44140625" style="123"/>
    <col min="4337" max="4337" width="12.33203125" style="123" customWidth="1"/>
    <col min="4338" max="4338" width="43.5546875" style="123" customWidth="1"/>
    <col min="4339" max="4340" width="16.6640625" style="123" customWidth="1"/>
    <col min="4341" max="4341" width="17.5546875" style="123" customWidth="1"/>
    <col min="4342" max="4342" width="15.6640625" style="123" customWidth="1"/>
    <col min="4343" max="4343" width="17.5546875" style="123" customWidth="1"/>
    <col min="4344" max="4344" width="25.5546875" style="123" customWidth="1"/>
    <col min="4345" max="4345" width="16.88671875" style="123" customWidth="1"/>
    <col min="4346" max="4346" width="14.109375" style="123" customWidth="1"/>
    <col min="4347" max="4347" width="16.33203125" style="123" customWidth="1"/>
    <col min="4348" max="4348" width="15.5546875" style="123" customWidth="1"/>
    <col min="4349" max="4592" width="11.44140625" style="123"/>
    <col min="4593" max="4593" width="12.33203125" style="123" customWidth="1"/>
    <col min="4594" max="4594" width="43.5546875" style="123" customWidth="1"/>
    <col min="4595" max="4596" width="16.6640625" style="123" customWidth="1"/>
    <col min="4597" max="4597" width="17.5546875" style="123" customWidth="1"/>
    <col min="4598" max="4598" width="15.6640625" style="123" customWidth="1"/>
    <col min="4599" max="4599" width="17.5546875" style="123" customWidth="1"/>
    <col min="4600" max="4600" width="25.5546875" style="123" customWidth="1"/>
    <col min="4601" max="4601" width="16.88671875" style="123" customWidth="1"/>
    <col min="4602" max="4602" width="14.109375" style="123" customWidth="1"/>
    <col min="4603" max="4603" width="16.33203125" style="123" customWidth="1"/>
    <col min="4604" max="4604" width="15.5546875" style="123" customWidth="1"/>
    <col min="4605" max="4848" width="11.44140625" style="123"/>
    <col min="4849" max="4849" width="12.33203125" style="123" customWidth="1"/>
    <col min="4850" max="4850" width="43.5546875" style="123" customWidth="1"/>
    <col min="4851" max="4852" width="16.6640625" style="123" customWidth="1"/>
    <col min="4853" max="4853" width="17.5546875" style="123" customWidth="1"/>
    <col min="4854" max="4854" width="15.6640625" style="123" customWidth="1"/>
    <col min="4855" max="4855" width="17.5546875" style="123" customWidth="1"/>
    <col min="4856" max="4856" width="25.5546875" style="123" customWidth="1"/>
    <col min="4857" max="4857" width="16.88671875" style="123" customWidth="1"/>
    <col min="4858" max="4858" width="14.109375" style="123" customWidth="1"/>
    <col min="4859" max="4859" width="16.33203125" style="123" customWidth="1"/>
    <col min="4860" max="4860" width="15.5546875" style="123" customWidth="1"/>
    <col min="4861" max="5104" width="11.44140625" style="123"/>
    <col min="5105" max="5105" width="12.33203125" style="123" customWidth="1"/>
    <col min="5106" max="5106" width="43.5546875" style="123" customWidth="1"/>
    <col min="5107" max="5108" width="16.6640625" style="123" customWidth="1"/>
    <col min="5109" max="5109" width="17.5546875" style="123" customWidth="1"/>
    <col min="5110" max="5110" width="15.6640625" style="123" customWidth="1"/>
    <col min="5111" max="5111" width="17.5546875" style="123" customWidth="1"/>
    <col min="5112" max="5112" width="25.5546875" style="123" customWidth="1"/>
    <col min="5113" max="5113" width="16.88671875" style="123" customWidth="1"/>
    <col min="5114" max="5114" width="14.109375" style="123" customWidth="1"/>
    <col min="5115" max="5115" width="16.33203125" style="123" customWidth="1"/>
    <col min="5116" max="5116" width="15.5546875" style="123" customWidth="1"/>
    <col min="5117" max="5360" width="11.44140625" style="123"/>
    <col min="5361" max="5361" width="12.33203125" style="123" customWidth="1"/>
    <col min="5362" max="5362" width="43.5546875" style="123" customWidth="1"/>
    <col min="5363" max="5364" width="16.6640625" style="123" customWidth="1"/>
    <col min="5365" max="5365" width="17.5546875" style="123" customWidth="1"/>
    <col min="5366" max="5366" width="15.6640625" style="123" customWidth="1"/>
    <col min="5367" max="5367" width="17.5546875" style="123" customWidth="1"/>
    <col min="5368" max="5368" width="25.5546875" style="123" customWidth="1"/>
    <col min="5369" max="5369" width="16.88671875" style="123" customWidth="1"/>
    <col min="5370" max="5370" width="14.109375" style="123" customWidth="1"/>
    <col min="5371" max="5371" width="16.33203125" style="123" customWidth="1"/>
    <col min="5372" max="5372" width="15.5546875" style="123" customWidth="1"/>
    <col min="5373" max="5616" width="11.44140625" style="123"/>
    <col min="5617" max="5617" width="12.33203125" style="123" customWidth="1"/>
    <col min="5618" max="5618" width="43.5546875" style="123" customWidth="1"/>
    <col min="5619" max="5620" width="16.6640625" style="123" customWidth="1"/>
    <col min="5621" max="5621" width="17.5546875" style="123" customWidth="1"/>
    <col min="5622" max="5622" width="15.6640625" style="123" customWidth="1"/>
    <col min="5623" max="5623" width="17.5546875" style="123" customWidth="1"/>
    <col min="5624" max="5624" width="25.5546875" style="123" customWidth="1"/>
    <col min="5625" max="5625" width="16.88671875" style="123" customWidth="1"/>
    <col min="5626" max="5626" width="14.109375" style="123" customWidth="1"/>
    <col min="5627" max="5627" width="16.33203125" style="123" customWidth="1"/>
    <col min="5628" max="5628" width="15.5546875" style="123" customWidth="1"/>
    <col min="5629" max="5872" width="11.44140625" style="123"/>
    <col min="5873" max="5873" width="12.33203125" style="123" customWidth="1"/>
    <col min="5874" max="5874" width="43.5546875" style="123" customWidth="1"/>
    <col min="5875" max="5876" width="16.6640625" style="123" customWidth="1"/>
    <col min="5877" max="5877" width="17.5546875" style="123" customWidth="1"/>
    <col min="5878" max="5878" width="15.6640625" style="123" customWidth="1"/>
    <col min="5879" max="5879" width="17.5546875" style="123" customWidth="1"/>
    <col min="5880" max="5880" width="25.5546875" style="123" customWidth="1"/>
    <col min="5881" max="5881" width="16.88671875" style="123" customWidth="1"/>
    <col min="5882" max="5882" width="14.109375" style="123" customWidth="1"/>
    <col min="5883" max="5883" width="16.33203125" style="123" customWidth="1"/>
    <col min="5884" max="5884" width="15.5546875" style="123" customWidth="1"/>
    <col min="5885" max="6128" width="11.44140625" style="123"/>
    <col min="6129" max="6129" width="12.33203125" style="123" customWidth="1"/>
    <col min="6130" max="6130" width="43.5546875" style="123" customWidth="1"/>
    <col min="6131" max="6132" width="16.6640625" style="123" customWidth="1"/>
    <col min="6133" max="6133" width="17.5546875" style="123" customWidth="1"/>
    <col min="6134" max="6134" width="15.6640625" style="123" customWidth="1"/>
    <col min="6135" max="6135" width="17.5546875" style="123" customWidth="1"/>
    <col min="6136" max="6136" width="25.5546875" style="123" customWidth="1"/>
    <col min="6137" max="6137" width="16.88671875" style="123" customWidth="1"/>
    <col min="6138" max="6138" width="14.109375" style="123" customWidth="1"/>
    <col min="6139" max="6139" width="16.33203125" style="123" customWidth="1"/>
    <col min="6140" max="6140" width="15.5546875" style="123" customWidth="1"/>
    <col min="6141" max="6384" width="11.44140625" style="123"/>
    <col min="6385" max="6385" width="12.33203125" style="123" customWidth="1"/>
    <col min="6386" max="6386" width="43.5546875" style="123" customWidth="1"/>
    <col min="6387" max="6388" width="16.6640625" style="123" customWidth="1"/>
    <col min="6389" max="6389" width="17.5546875" style="123" customWidth="1"/>
    <col min="6390" max="6390" width="15.6640625" style="123" customWidth="1"/>
    <col min="6391" max="6391" width="17.5546875" style="123" customWidth="1"/>
    <col min="6392" max="6392" width="25.5546875" style="123" customWidth="1"/>
    <col min="6393" max="6393" width="16.88671875" style="123" customWidth="1"/>
    <col min="6394" max="6394" width="14.109375" style="123" customWidth="1"/>
    <col min="6395" max="6395" width="16.33203125" style="123" customWidth="1"/>
    <col min="6396" max="6396" width="15.5546875" style="123" customWidth="1"/>
    <col min="6397" max="6640" width="11.44140625" style="123"/>
    <col min="6641" max="6641" width="12.33203125" style="123" customWidth="1"/>
    <col min="6642" max="6642" width="43.5546875" style="123" customWidth="1"/>
    <col min="6643" max="6644" width="16.6640625" style="123" customWidth="1"/>
    <col min="6645" max="6645" width="17.5546875" style="123" customWidth="1"/>
    <col min="6646" max="6646" width="15.6640625" style="123" customWidth="1"/>
    <col min="6647" max="6647" width="17.5546875" style="123" customWidth="1"/>
    <col min="6648" max="6648" width="25.5546875" style="123" customWidth="1"/>
    <col min="6649" max="6649" width="16.88671875" style="123" customWidth="1"/>
    <col min="6650" max="6650" width="14.109375" style="123" customWidth="1"/>
    <col min="6651" max="6651" width="16.33203125" style="123" customWidth="1"/>
    <col min="6652" max="6652" width="15.5546875" style="123" customWidth="1"/>
    <col min="6653" max="6896" width="11.44140625" style="123"/>
    <col min="6897" max="6897" width="12.33203125" style="123" customWidth="1"/>
    <col min="6898" max="6898" width="43.5546875" style="123" customWidth="1"/>
    <col min="6899" max="6900" width="16.6640625" style="123" customWidth="1"/>
    <col min="6901" max="6901" width="17.5546875" style="123" customWidth="1"/>
    <col min="6902" max="6902" width="15.6640625" style="123" customWidth="1"/>
    <col min="6903" max="6903" width="17.5546875" style="123" customWidth="1"/>
    <col min="6904" max="6904" width="25.5546875" style="123" customWidth="1"/>
    <col min="6905" max="6905" width="16.88671875" style="123" customWidth="1"/>
    <col min="6906" max="6906" width="14.109375" style="123" customWidth="1"/>
    <col min="6907" max="6907" width="16.33203125" style="123" customWidth="1"/>
    <col min="6908" max="6908" width="15.5546875" style="123" customWidth="1"/>
    <col min="6909" max="7152" width="11.44140625" style="123"/>
    <col min="7153" max="7153" width="12.33203125" style="123" customWidth="1"/>
    <col min="7154" max="7154" width="43.5546875" style="123" customWidth="1"/>
    <col min="7155" max="7156" width="16.6640625" style="123" customWidth="1"/>
    <col min="7157" max="7157" width="17.5546875" style="123" customWidth="1"/>
    <col min="7158" max="7158" width="15.6640625" style="123" customWidth="1"/>
    <col min="7159" max="7159" width="17.5546875" style="123" customWidth="1"/>
    <col min="7160" max="7160" width="25.5546875" style="123" customWidth="1"/>
    <col min="7161" max="7161" width="16.88671875" style="123" customWidth="1"/>
    <col min="7162" max="7162" width="14.109375" style="123" customWidth="1"/>
    <col min="7163" max="7163" width="16.33203125" style="123" customWidth="1"/>
    <col min="7164" max="7164" width="15.5546875" style="123" customWidth="1"/>
    <col min="7165" max="7408" width="11.44140625" style="123"/>
    <col min="7409" max="7409" width="12.33203125" style="123" customWidth="1"/>
    <col min="7410" max="7410" width="43.5546875" style="123" customWidth="1"/>
    <col min="7411" max="7412" width="16.6640625" style="123" customWidth="1"/>
    <col min="7413" max="7413" width="17.5546875" style="123" customWidth="1"/>
    <col min="7414" max="7414" width="15.6640625" style="123" customWidth="1"/>
    <col min="7415" max="7415" width="17.5546875" style="123" customWidth="1"/>
    <col min="7416" max="7416" width="25.5546875" style="123" customWidth="1"/>
    <col min="7417" max="7417" width="16.88671875" style="123" customWidth="1"/>
    <col min="7418" max="7418" width="14.109375" style="123" customWidth="1"/>
    <col min="7419" max="7419" width="16.33203125" style="123" customWidth="1"/>
    <col min="7420" max="7420" width="15.5546875" style="123" customWidth="1"/>
    <col min="7421" max="7664" width="11.44140625" style="123"/>
    <col min="7665" max="7665" width="12.33203125" style="123" customWidth="1"/>
    <col min="7666" max="7666" width="43.5546875" style="123" customWidth="1"/>
    <col min="7667" max="7668" width="16.6640625" style="123" customWidth="1"/>
    <col min="7669" max="7669" width="17.5546875" style="123" customWidth="1"/>
    <col min="7670" max="7670" width="15.6640625" style="123" customWidth="1"/>
    <col min="7671" max="7671" width="17.5546875" style="123" customWidth="1"/>
    <col min="7672" max="7672" width="25.5546875" style="123" customWidth="1"/>
    <col min="7673" max="7673" width="16.88671875" style="123" customWidth="1"/>
    <col min="7674" max="7674" width="14.109375" style="123" customWidth="1"/>
    <col min="7675" max="7675" width="16.33203125" style="123" customWidth="1"/>
    <col min="7676" max="7676" width="15.5546875" style="123" customWidth="1"/>
    <col min="7677" max="7920" width="11.44140625" style="123"/>
    <col min="7921" max="7921" width="12.33203125" style="123" customWidth="1"/>
    <col min="7922" max="7922" width="43.5546875" style="123" customWidth="1"/>
    <col min="7923" max="7924" width="16.6640625" style="123" customWidth="1"/>
    <col min="7925" max="7925" width="17.5546875" style="123" customWidth="1"/>
    <col min="7926" max="7926" width="15.6640625" style="123" customWidth="1"/>
    <col min="7927" max="7927" width="17.5546875" style="123" customWidth="1"/>
    <col min="7928" max="7928" width="25.5546875" style="123" customWidth="1"/>
    <col min="7929" max="7929" width="16.88671875" style="123" customWidth="1"/>
    <col min="7930" max="7930" width="14.109375" style="123" customWidth="1"/>
    <col min="7931" max="7931" width="16.33203125" style="123" customWidth="1"/>
    <col min="7932" max="7932" width="15.5546875" style="123" customWidth="1"/>
    <col min="7933" max="8176" width="11.44140625" style="123"/>
    <col min="8177" max="8177" width="12.33203125" style="123" customWidth="1"/>
    <col min="8178" max="8178" width="43.5546875" style="123" customWidth="1"/>
    <col min="8179" max="8180" width="16.6640625" style="123" customWidth="1"/>
    <col min="8181" max="8181" width="17.5546875" style="123" customWidth="1"/>
    <col min="8182" max="8182" width="15.6640625" style="123" customWidth="1"/>
    <col min="8183" max="8183" width="17.5546875" style="123" customWidth="1"/>
    <col min="8184" max="8184" width="25.5546875" style="123" customWidth="1"/>
    <col min="8185" max="8185" width="16.88671875" style="123" customWidth="1"/>
    <col min="8186" max="8186" width="14.109375" style="123" customWidth="1"/>
    <col min="8187" max="8187" width="16.33203125" style="123" customWidth="1"/>
    <col min="8188" max="8188" width="15.5546875" style="123" customWidth="1"/>
    <col min="8189" max="8432" width="11.44140625" style="123"/>
    <col min="8433" max="8433" width="12.33203125" style="123" customWidth="1"/>
    <col min="8434" max="8434" width="43.5546875" style="123" customWidth="1"/>
    <col min="8435" max="8436" width="16.6640625" style="123" customWidth="1"/>
    <col min="8437" max="8437" width="17.5546875" style="123" customWidth="1"/>
    <col min="8438" max="8438" width="15.6640625" style="123" customWidth="1"/>
    <col min="8439" max="8439" width="17.5546875" style="123" customWidth="1"/>
    <col min="8440" max="8440" width="25.5546875" style="123" customWidth="1"/>
    <col min="8441" max="8441" width="16.88671875" style="123" customWidth="1"/>
    <col min="8442" max="8442" width="14.109375" style="123" customWidth="1"/>
    <col min="8443" max="8443" width="16.33203125" style="123" customWidth="1"/>
    <col min="8444" max="8444" width="15.5546875" style="123" customWidth="1"/>
    <col min="8445" max="8688" width="11.44140625" style="123"/>
    <col min="8689" max="8689" width="12.33203125" style="123" customWidth="1"/>
    <col min="8690" max="8690" width="43.5546875" style="123" customWidth="1"/>
    <col min="8691" max="8692" width="16.6640625" style="123" customWidth="1"/>
    <col min="8693" max="8693" width="17.5546875" style="123" customWidth="1"/>
    <col min="8694" max="8694" width="15.6640625" style="123" customWidth="1"/>
    <col min="8695" max="8695" width="17.5546875" style="123" customWidth="1"/>
    <col min="8696" max="8696" width="25.5546875" style="123" customWidth="1"/>
    <col min="8697" max="8697" width="16.88671875" style="123" customWidth="1"/>
    <col min="8698" max="8698" width="14.109375" style="123" customWidth="1"/>
    <col min="8699" max="8699" width="16.33203125" style="123" customWidth="1"/>
    <col min="8700" max="8700" width="15.5546875" style="123" customWidth="1"/>
    <col min="8701" max="8944" width="11.44140625" style="123"/>
    <col min="8945" max="8945" width="12.33203125" style="123" customWidth="1"/>
    <col min="8946" max="8946" width="43.5546875" style="123" customWidth="1"/>
    <col min="8947" max="8948" width="16.6640625" style="123" customWidth="1"/>
    <col min="8949" max="8949" width="17.5546875" style="123" customWidth="1"/>
    <col min="8950" max="8950" width="15.6640625" style="123" customWidth="1"/>
    <col min="8951" max="8951" width="17.5546875" style="123" customWidth="1"/>
    <col min="8952" max="8952" width="25.5546875" style="123" customWidth="1"/>
    <col min="8953" max="8953" width="16.88671875" style="123" customWidth="1"/>
    <col min="8954" max="8954" width="14.109375" style="123" customWidth="1"/>
    <col min="8955" max="8955" width="16.33203125" style="123" customWidth="1"/>
    <col min="8956" max="8956" width="15.5546875" style="123" customWidth="1"/>
    <col min="8957" max="9200" width="11.44140625" style="123"/>
    <col min="9201" max="9201" width="12.33203125" style="123" customWidth="1"/>
    <col min="9202" max="9202" width="43.5546875" style="123" customWidth="1"/>
    <col min="9203" max="9204" width="16.6640625" style="123" customWidth="1"/>
    <col min="9205" max="9205" width="17.5546875" style="123" customWidth="1"/>
    <col min="9206" max="9206" width="15.6640625" style="123" customWidth="1"/>
    <col min="9207" max="9207" width="17.5546875" style="123" customWidth="1"/>
    <col min="9208" max="9208" width="25.5546875" style="123" customWidth="1"/>
    <col min="9209" max="9209" width="16.88671875" style="123" customWidth="1"/>
    <col min="9210" max="9210" width="14.109375" style="123" customWidth="1"/>
    <col min="9211" max="9211" width="16.33203125" style="123" customWidth="1"/>
    <col min="9212" max="9212" width="15.5546875" style="123" customWidth="1"/>
    <col min="9213" max="9456" width="11.44140625" style="123"/>
    <col min="9457" max="9457" width="12.33203125" style="123" customWidth="1"/>
    <col min="9458" max="9458" width="43.5546875" style="123" customWidth="1"/>
    <col min="9459" max="9460" width="16.6640625" style="123" customWidth="1"/>
    <col min="9461" max="9461" width="17.5546875" style="123" customWidth="1"/>
    <col min="9462" max="9462" width="15.6640625" style="123" customWidth="1"/>
    <col min="9463" max="9463" width="17.5546875" style="123" customWidth="1"/>
    <col min="9464" max="9464" width="25.5546875" style="123" customWidth="1"/>
    <col min="9465" max="9465" width="16.88671875" style="123" customWidth="1"/>
    <col min="9466" max="9466" width="14.109375" style="123" customWidth="1"/>
    <col min="9467" max="9467" width="16.33203125" style="123" customWidth="1"/>
    <col min="9468" max="9468" width="15.5546875" style="123" customWidth="1"/>
    <col min="9469" max="9712" width="11.44140625" style="123"/>
    <col min="9713" max="9713" width="12.33203125" style="123" customWidth="1"/>
    <col min="9714" max="9714" width="43.5546875" style="123" customWidth="1"/>
    <col min="9715" max="9716" width="16.6640625" style="123" customWidth="1"/>
    <col min="9717" max="9717" width="17.5546875" style="123" customWidth="1"/>
    <col min="9718" max="9718" width="15.6640625" style="123" customWidth="1"/>
    <col min="9719" max="9719" width="17.5546875" style="123" customWidth="1"/>
    <col min="9720" max="9720" width="25.5546875" style="123" customWidth="1"/>
    <col min="9721" max="9721" width="16.88671875" style="123" customWidth="1"/>
    <col min="9722" max="9722" width="14.109375" style="123" customWidth="1"/>
    <col min="9723" max="9723" width="16.33203125" style="123" customWidth="1"/>
    <col min="9724" max="9724" width="15.5546875" style="123" customWidth="1"/>
    <col min="9725" max="9968" width="11.44140625" style="123"/>
    <col min="9969" max="9969" width="12.33203125" style="123" customWidth="1"/>
    <col min="9970" max="9970" width="43.5546875" style="123" customWidth="1"/>
    <col min="9971" max="9972" width="16.6640625" style="123" customWidth="1"/>
    <col min="9973" max="9973" width="17.5546875" style="123" customWidth="1"/>
    <col min="9974" max="9974" width="15.6640625" style="123" customWidth="1"/>
    <col min="9975" max="9975" width="17.5546875" style="123" customWidth="1"/>
    <col min="9976" max="9976" width="25.5546875" style="123" customWidth="1"/>
    <col min="9977" max="9977" width="16.88671875" style="123" customWidth="1"/>
    <col min="9978" max="9978" width="14.109375" style="123" customWidth="1"/>
    <col min="9979" max="9979" width="16.33203125" style="123" customWidth="1"/>
    <col min="9980" max="9980" width="15.5546875" style="123" customWidth="1"/>
    <col min="9981" max="10224" width="11.44140625" style="123"/>
    <col min="10225" max="10225" width="12.33203125" style="123" customWidth="1"/>
    <col min="10226" max="10226" width="43.5546875" style="123" customWidth="1"/>
    <col min="10227" max="10228" width="16.6640625" style="123" customWidth="1"/>
    <col min="10229" max="10229" width="17.5546875" style="123" customWidth="1"/>
    <col min="10230" max="10230" width="15.6640625" style="123" customWidth="1"/>
    <col min="10231" max="10231" width="17.5546875" style="123" customWidth="1"/>
    <col min="10232" max="10232" width="25.5546875" style="123" customWidth="1"/>
    <col min="10233" max="10233" width="16.88671875" style="123" customWidth="1"/>
    <col min="10234" max="10234" width="14.109375" style="123" customWidth="1"/>
    <col min="10235" max="10235" width="16.33203125" style="123" customWidth="1"/>
    <col min="10236" max="10236" width="15.5546875" style="123" customWidth="1"/>
    <col min="10237" max="10480" width="11.44140625" style="123"/>
    <col min="10481" max="10481" width="12.33203125" style="123" customWidth="1"/>
    <col min="10482" max="10482" width="43.5546875" style="123" customWidth="1"/>
    <col min="10483" max="10484" width="16.6640625" style="123" customWidth="1"/>
    <col min="10485" max="10485" width="17.5546875" style="123" customWidth="1"/>
    <col min="10486" max="10486" width="15.6640625" style="123" customWidth="1"/>
    <col min="10487" max="10487" width="17.5546875" style="123" customWidth="1"/>
    <col min="10488" max="10488" width="25.5546875" style="123" customWidth="1"/>
    <col min="10489" max="10489" width="16.88671875" style="123" customWidth="1"/>
    <col min="10490" max="10490" width="14.109375" style="123" customWidth="1"/>
    <col min="10491" max="10491" width="16.33203125" style="123" customWidth="1"/>
    <col min="10492" max="10492" width="15.5546875" style="123" customWidth="1"/>
    <col min="10493" max="10736" width="11.44140625" style="123"/>
    <col min="10737" max="10737" width="12.33203125" style="123" customWidth="1"/>
    <col min="10738" max="10738" width="43.5546875" style="123" customWidth="1"/>
    <col min="10739" max="10740" width="16.6640625" style="123" customWidth="1"/>
    <col min="10741" max="10741" width="17.5546875" style="123" customWidth="1"/>
    <col min="10742" max="10742" width="15.6640625" style="123" customWidth="1"/>
    <col min="10743" max="10743" width="17.5546875" style="123" customWidth="1"/>
    <col min="10744" max="10744" width="25.5546875" style="123" customWidth="1"/>
    <col min="10745" max="10745" width="16.88671875" style="123" customWidth="1"/>
    <col min="10746" max="10746" width="14.109375" style="123" customWidth="1"/>
    <col min="10747" max="10747" width="16.33203125" style="123" customWidth="1"/>
    <col min="10748" max="10748" width="15.5546875" style="123" customWidth="1"/>
    <col min="10749" max="10992" width="11.44140625" style="123"/>
    <col min="10993" max="10993" width="12.33203125" style="123" customWidth="1"/>
    <col min="10994" max="10994" width="43.5546875" style="123" customWidth="1"/>
    <col min="10995" max="10996" width="16.6640625" style="123" customWidth="1"/>
    <col min="10997" max="10997" width="17.5546875" style="123" customWidth="1"/>
    <col min="10998" max="10998" width="15.6640625" style="123" customWidth="1"/>
    <col min="10999" max="10999" width="17.5546875" style="123" customWidth="1"/>
    <col min="11000" max="11000" width="25.5546875" style="123" customWidth="1"/>
    <col min="11001" max="11001" width="16.88671875" style="123" customWidth="1"/>
    <col min="11002" max="11002" width="14.109375" style="123" customWidth="1"/>
    <col min="11003" max="11003" width="16.33203125" style="123" customWidth="1"/>
    <col min="11004" max="11004" width="15.5546875" style="123" customWidth="1"/>
    <col min="11005" max="11248" width="11.44140625" style="123"/>
    <col min="11249" max="11249" width="12.33203125" style="123" customWidth="1"/>
    <col min="11250" max="11250" width="43.5546875" style="123" customWidth="1"/>
    <col min="11251" max="11252" width="16.6640625" style="123" customWidth="1"/>
    <col min="11253" max="11253" width="17.5546875" style="123" customWidth="1"/>
    <col min="11254" max="11254" width="15.6640625" style="123" customWidth="1"/>
    <col min="11255" max="11255" width="17.5546875" style="123" customWidth="1"/>
    <col min="11256" max="11256" width="25.5546875" style="123" customWidth="1"/>
    <col min="11257" max="11257" width="16.88671875" style="123" customWidth="1"/>
    <col min="11258" max="11258" width="14.109375" style="123" customWidth="1"/>
    <col min="11259" max="11259" width="16.33203125" style="123" customWidth="1"/>
    <col min="11260" max="11260" width="15.5546875" style="123" customWidth="1"/>
    <col min="11261" max="11504" width="11.44140625" style="123"/>
    <col min="11505" max="11505" width="12.33203125" style="123" customWidth="1"/>
    <col min="11506" max="11506" width="43.5546875" style="123" customWidth="1"/>
    <col min="11507" max="11508" width="16.6640625" style="123" customWidth="1"/>
    <col min="11509" max="11509" width="17.5546875" style="123" customWidth="1"/>
    <col min="11510" max="11510" width="15.6640625" style="123" customWidth="1"/>
    <col min="11511" max="11511" width="17.5546875" style="123" customWidth="1"/>
    <col min="11512" max="11512" width="25.5546875" style="123" customWidth="1"/>
    <col min="11513" max="11513" width="16.88671875" style="123" customWidth="1"/>
    <col min="11514" max="11514" width="14.109375" style="123" customWidth="1"/>
    <col min="11515" max="11515" width="16.33203125" style="123" customWidth="1"/>
    <col min="11516" max="11516" width="15.5546875" style="123" customWidth="1"/>
    <col min="11517" max="11760" width="11.44140625" style="123"/>
    <col min="11761" max="11761" width="12.33203125" style="123" customWidth="1"/>
    <col min="11762" max="11762" width="43.5546875" style="123" customWidth="1"/>
    <col min="11763" max="11764" width="16.6640625" style="123" customWidth="1"/>
    <col min="11765" max="11765" width="17.5546875" style="123" customWidth="1"/>
    <col min="11766" max="11766" width="15.6640625" style="123" customWidth="1"/>
    <col min="11767" max="11767" width="17.5546875" style="123" customWidth="1"/>
    <col min="11768" max="11768" width="25.5546875" style="123" customWidth="1"/>
    <col min="11769" max="11769" width="16.88671875" style="123" customWidth="1"/>
    <col min="11770" max="11770" width="14.109375" style="123" customWidth="1"/>
    <col min="11771" max="11771" width="16.33203125" style="123" customWidth="1"/>
    <col min="11772" max="11772" width="15.5546875" style="123" customWidth="1"/>
    <col min="11773" max="12016" width="11.44140625" style="123"/>
    <col min="12017" max="12017" width="12.33203125" style="123" customWidth="1"/>
    <col min="12018" max="12018" width="43.5546875" style="123" customWidth="1"/>
    <col min="12019" max="12020" width="16.6640625" style="123" customWidth="1"/>
    <col min="12021" max="12021" width="17.5546875" style="123" customWidth="1"/>
    <col min="12022" max="12022" width="15.6640625" style="123" customWidth="1"/>
    <col min="12023" max="12023" width="17.5546875" style="123" customWidth="1"/>
    <col min="12024" max="12024" width="25.5546875" style="123" customWidth="1"/>
    <col min="12025" max="12025" width="16.88671875" style="123" customWidth="1"/>
    <col min="12026" max="12026" width="14.109375" style="123" customWidth="1"/>
    <col min="12027" max="12027" width="16.33203125" style="123" customWidth="1"/>
    <col min="12028" max="12028" width="15.5546875" style="123" customWidth="1"/>
    <col min="12029" max="12272" width="11.44140625" style="123"/>
    <col min="12273" max="12273" width="12.33203125" style="123" customWidth="1"/>
    <col min="12274" max="12274" width="43.5546875" style="123" customWidth="1"/>
    <col min="12275" max="12276" width="16.6640625" style="123" customWidth="1"/>
    <col min="12277" max="12277" width="17.5546875" style="123" customWidth="1"/>
    <col min="12278" max="12278" width="15.6640625" style="123" customWidth="1"/>
    <col min="12279" max="12279" width="17.5546875" style="123" customWidth="1"/>
    <col min="12280" max="12280" width="25.5546875" style="123" customWidth="1"/>
    <col min="12281" max="12281" width="16.88671875" style="123" customWidth="1"/>
    <col min="12282" max="12282" width="14.109375" style="123" customWidth="1"/>
    <col min="12283" max="12283" width="16.33203125" style="123" customWidth="1"/>
    <col min="12284" max="12284" width="15.5546875" style="123" customWidth="1"/>
    <col min="12285" max="12528" width="11.44140625" style="123"/>
    <col min="12529" max="12529" width="12.33203125" style="123" customWidth="1"/>
    <col min="12530" max="12530" width="43.5546875" style="123" customWidth="1"/>
    <col min="12531" max="12532" width="16.6640625" style="123" customWidth="1"/>
    <col min="12533" max="12533" width="17.5546875" style="123" customWidth="1"/>
    <col min="12534" max="12534" width="15.6640625" style="123" customWidth="1"/>
    <col min="12535" max="12535" width="17.5546875" style="123" customWidth="1"/>
    <col min="12536" max="12536" width="25.5546875" style="123" customWidth="1"/>
    <col min="12537" max="12537" width="16.88671875" style="123" customWidth="1"/>
    <col min="12538" max="12538" width="14.109375" style="123" customWidth="1"/>
    <col min="12539" max="12539" width="16.33203125" style="123" customWidth="1"/>
    <col min="12540" max="12540" width="15.5546875" style="123" customWidth="1"/>
    <col min="12541" max="12784" width="11.44140625" style="123"/>
    <col min="12785" max="12785" width="12.33203125" style="123" customWidth="1"/>
    <col min="12786" max="12786" width="43.5546875" style="123" customWidth="1"/>
    <col min="12787" max="12788" width="16.6640625" style="123" customWidth="1"/>
    <col min="12789" max="12789" width="17.5546875" style="123" customWidth="1"/>
    <col min="12790" max="12790" width="15.6640625" style="123" customWidth="1"/>
    <col min="12791" max="12791" width="17.5546875" style="123" customWidth="1"/>
    <col min="12792" max="12792" width="25.5546875" style="123" customWidth="1"/>
    <col min="12793" max="12793" width="16.88671875" style="123" customWidth="1"/>
    <col min="12794" max="12794" width="14.109375" style="123" customWidth="1"/>
    <col min="12795" max="12795" width="16.33203125" style="123" customWidth="1"/>
    <col min="12796" max="12796" width="15.5546875" style="123" customWidth="1"/>
    <col min="12797" max="13040" width="11.44140625" style="123"/>
    <col min="13041" max="13041" width="12.33203125" style="123" customWidth="1"/>
    <col min="13042" max="13042" width="43.5546875" style="123" customWidth="1"/>
    <col min="13043" max="13044" width="16.6640625" style="123" customWidth="1"/>
    <col min="13045" max="13045" width="17.5546875" style="123" customWidth="1"/>
    <col min="13046" max="13046" width="15.6640625" style="123" customWidth="1"/>
    <col min="13047" max="13047" width="17.5546875" style="123" customWidth="1"/>
    <col min="13048" max="13048" width="25.5546875" style="123" customWidth="1"/>
    <col min="13049" max="13049" width="16.88671875" style="123" customWidth="1"/>
    <col min="13050" max="13050" width="14.109375" style="123" customWidth="1"/>
    <col min="13051" max="13051" width="16.33203125" style="123" customWidth="1"/>
    <col min="13052" max="13052" width="15.5546875" style="123" customWidth="1"/>
    <col min="13053" max="13296" width="11.44140625" style="123"/>
    <col min="13297" max="13297" width="12.33203125" style="123" customWidth="1"/>
    <col min="13298" max="13298" width="43.5546875" style="123" customWidth="1"/>
    <col min="13299" max="13300" width="16.6640625" style="123" customWidth="1"/>
    <col min="13301" max="13301" width="17.5546875" style="123" customWidth="1"/>
    <col min="13302" max="13302" width="15.6640625" style="123" customWidth="1"/>
    <col min="13303" max="13303" width="17.5546875" style="123" customWidth="1"/>
    <col min="13304" max="13304" width="25.5546875" style="123" customWidth="1"/>
    <col min="13305" max="13305" width="16.88671875" style="123" customWidth="1"/>
    <col min="13306" max="13306" width="14.109375" style="123" customWidth="1"/>
    <col min="13307" max="13307" width="16.33203125" style="123" customWidth="1"/>
    <col min="13308" max="13308" width="15.5546875" style="123" customWidth="1"/>
    <col min="13309" max="13552" width="11.44140625" style="123"/>
    <col min="13553" max="13553" width="12.33203125" style="123" customWidth="1"/>
    <col min="13554" max="13554" width="43.5546875" style="123" customWidth="1"/>
    <col min="13555" max="13556" width="16.6640625" style="123" customWidth="1"/>
    <col min="13557" max="13557" width="17.5546875" style="123" customWidth="1"/>
    <col min="13558" max="13558" width="15.6640625" style="123" customWidth="1"/>
    <col min="13559" max="13559" width="17.5546875" style="123" customWidth="1"/>
    <col min="13560" max="13560" width="25.5546875" style="123" customWidth="1"/>
    <col min="13561" max="13561" width="16.88671875" style="123" customWidth="1"/>
    <col min="13562" max="13562" width="14.109375" style="123" customWidth="1"/>
    <col min="13563" max="13563" width="16.33203125" style="123" customWidth="1"/>
    <col min="13564" max="13564" width="15.5546875" style="123" customWidth="1"/>
    <col min="13565" max="13808" width="11.44140625" style="123"/>
    <col min="13809" max="13809" width="12.33203125" style="123" customWidth="1"/>
    <col min="13810" max="13810" width="43.5546875" style="123" customWidth="1"/>
    <col min="13811" max="13812" width="16.6640625" style="123" customWidth="1"/>
    <col min="13813" max="13813" width="17.5546875" style="123" customWidth="1"/>
    <col min="13814" max="13814" width="15.6640625" style="123" customWidth="1"/>
    <col min="13815" max="13815" width="17.5546875" style="123" customWidth="1"/>
    <col min="13816" max="13816" width="25.5546875" style="123" customWidth="1"/>
    <col min="13817" max="13817" width="16.88671875" style="123" customWidth="1"/>
    <col min="13818" max="13818" width="14.109375" style="123" customWidth="1"/>
    <col min="13819" max="13819" width="16.33203125" style="123" customWidth="1"/>
    <col min="13820" max="13820" width="15.5546875" style="123" customWidth="1"/>
    <col min="13821" max="14064" width="11.44140625" style="123"/>
    <col min="14065" max="14065" width="12.33203125" style="123" customWidth="1"/>
    <col min="14066" max="14066" width="43.5546875" style="123" customWidth="1"/>
    <col min="14067" max="14068" width="16.6640625" style="123" customWidth="1"/>
    <col min="14069" max="14069" width="17.5546875" style="123" customWidth="1"/>
    <col min="14070" max="14070" width="15.6640625" style="123" customWidth="1"/>
    <col min="14071" max="14071" width="17.5546875" style="123" customWidth="1"/>
    <col min="14072" max="14072" width="25.5546875" style="123" customWidth="1"/>
    <col min="14073" max="14073" width="16.88671875" style="123" customWidth="1"/>
    <col min="14074" max="14074" width="14.109375" style="123" customWidth="1"/>
    <col min="14075" max="14075" width="16.33203125" style="123" customWidth="1"/>
    <col min="14076" max="14076" width="15.5546875" style="123" customWidth="1"/>
    <col min="14077" max="14320" width="11.44140625" style="123"/>
    <col min="14321" max="14321" width="12.33203125" style="123" customWidth="1"/>
    <col min="14322" max="14322" width="43.5546875" style="123" customWidth="1"/>
    <col min="14323" max="14324" width="16.6640625" style="123" customWidth="1"/>
    <col min="14325" max="14325" width="17.5546875" style="123" customWidth="1"/>
    <col min="14326" max="14326" width="15.6640625" style="123" customWidth="1"/>
    <col min="14327" max="14327" width="17.5546875" style="123" customWidth="1"/>
    <col min="14328" max="14328" width="25.5546875" style="123" customWidth="1"/>
    <col min="14329" max="14329" width="16.88671875" style="123" customWidth="1"/>
    <col min="14330" max="14330" width="14.109375" style="123" customWidth="1"/>
    <col min="14331" max="14331" width="16.33203125" style="123" customWidth="1"/>
    <col min="14332" max="14332" width="15.5546875" style="123" customWidth="1"/>
    <col min="14333" max="14576" width="11.44140625" style="123"/>
    <col min="14577" max="14577" width="12.33203125" style="123" customWidth="1"/>
    <col min="14578" max="14578" width="43.5546875" style="123" customWidth="1"/>
    <col min="14579" max="14580" width="16.6640625" style="123" customWidth="1"/>
    <col min="14581" max="14581" width="17.5546875" style="123" customWidth="1"/>
    <col min="14582" max="14582" width="15.6640625" style="123" customWidth="1"/>
    <col min="14583" max="14583" width="17.5546875" style="123" customWidth="1"/>
    <col min="14584" max="14584" width="25.5546875" style="123" customWidth="1"/>
    <col min="14585" max="14585" width="16.88671875" style="123" customWidth="1"/>
    <col min="14586" max="14586" width="14.109375" style="123" customWidth="1"/>
    <col min="14587" max="14587" width="16.33203125" style="123" customWidth="1"/>
    <col min="14588" max="14588" width="15.5546875" style="123" customWidth="1"/>
    <col min="14589" max="14832" width="11.44140625" style="123"/>
    <col min="14833" max="14833" width="12.33203125" style="123" customWidth="1"/>
    <col min="14834" max="14834" width="43.5546875" style="123" customWidth="1"/>
    <col min="14835" max="14836" width="16.6640625" style="123" customWidth="1"/>
    <col min="14837" max="14837" width="17.5546875" style="123" customWidth="1"/>
    <col min="14838" max="14838" width="15.6640625" style="123" customWidth="1"/>
    <col min="14839" max="14839" width="17.5546875" style="123" customWidth="1"/>
    <col min="14840" max="14840" width="25.5546875" style="123" customWidth="1"/>
    <col min="14841" max="14841" width="16.88671875" style="123" customWidth="1"/>
    <col min="14842" max="14842" width="14.109375" style="123" customWidth="1"/>
    <col min="14843" max="14843" width="16.33203125" style="123" customWidth="1"/>
    <col min="14844" max="14844" width="15.5546875" style="123" customWidth="1"/>
    <col min="14845" max="15088" width="11.44140625" style="123"/>
    <col min="15089" max="15089" width="12.33203125" style="123" customWidth="1"/>
    <col min="15090" max="15090" width="43.5546875" style="123" customWidth="1"/>
    <col min="15091" max="15092" width="16.6640625" style="123" customWidth="1"/>
    <col min="15093" max="15093" width="17.5546875" style="123" customWidth="1"/>
    <col min="15094" max="15094" width="15.6640625" style="123" customWidth="1"/>
    <col min="15095" max="15095" width="17.5546875" style="123" customWidth="1"/>
    <col min="15096" max="15096" width="25.5546875" style="123" customWidth="1"/>
    <col min="15097" max="15097" width="16.88671875" style="123" customWidth="1"/>
    <col min="15098" max="15098" width="14.109375" style="123" customWidth="1"/>
    <col min="15099" max="15099" width="16.33203125" style="123" customWidth="1"/>
    <col min="15100" max="15100" width="15.5546875" style="123" customWidth="1"/>
    <col min="15101" max="15344" width="11.44140625" style="123"/>
    <col min="15345" max="15345" width="12.33203125" style="123" customWidth="1"/>
    <col min="15346" max="15346" width="43.5546875" style="123" customWidth="1"/>
    <col min="15347" max="15348" width="16.6640625" style="123" customWidth="1"/>
    <col min="15349" max="15349" width="17.5546875" style="123" customWidth="1"/>
    <col min="15350" max="15350" width="15.6640625" style="123" customWidth="1"/>
    <col min="15351" max="15351" width="17.5546875" style="123" customWidth="1"/>
    <col min="15352" max="15352" width="25.5546875" style="123" customWidth="1"/>
    <col min="15353" max="15353" width="16.88671875" style="123" customWidth="1"/>
    <col min="15354" max="15354" width="14.109375" style="123" customWidth="1"/>
    <col min="15355" max="15355" width="16.33203125" style="123" customWidth="1"/>
    <col min="15356" max="15356" width="15.5546875" style="123" customWidth="1"/>
    <col min="15357" max="15600" width="11.44140625" style="123"/>
    <col min="15601" max="15601" width="12.33203125" style="123" customWidth="1"/>
    <col min="15602" max="15602" width="43.5546875" style="123" customWidth="1"/>
    <col min="15603" max="15604" width="16.6640625" style="123" customWidth="1"/>
    <col min="15605" max="15605" width="17.5546875" style="123" customWidth="1"/>
    <col min="15606" max="15606" width="15.6640625" style="123" customWidth="1"/>
    <col min="15607" max="15607" width="17.5546875" style="123" customWidth="1"/>
    <col min="15608" max="15608" width="25.5546875" style="123" customWidth="1"/>
    <col min="15609" max="15609" width="16.88671875" style="123" customWidth="1"/>
    <col min="15610" max="15610" width="14.109375" style="123" customWidth="1"/>
    <col min="15611" max="15611" width="16.33203125" style="123" customWidth="1"/>
    <col min="15612" max="15612" width="15.5546875" style="123" customWidth="1"/>
    <col min="15613" max="15856" width="11.44140625" style="123"/>
    <col min="15857" max="15857" width="12.33203125" style="123" customWidth="1"/>
    <col min="15858" max="15858" width="43.5546875" style="123" customWidth="1"/>
    <col min="15859" max="15860" width="16.6640625" style="123" customWidth="1"/>
    <col min="15861" max="15861" width="17.5546875" style="123" customWidth="1"/>
    <col min="15862" max="15862" width="15.6640625" style="123" customWidth="1"/>
    <col min="15863" max="15863" width="17.5546875" style="123" customWidth="1"/>
    <col min="15864" max="15864" width="25.5546875" style="123" customWidth="1"/>
    <col min="15865" max="15865" width="16.88671875" style="123" customWidth="1"/>
    <col min="15866" max="15866" width="14.109375" style="123" customWidth="1"/>
    <col min="15867" max="15867" width="16.33203125" style="123" customWidth="1"/>
    <col min="15868" max="15868" width="15.5546875" style="123" customWidth="1"/>
    <col min="15869" max="16112" width="11.44140625" style="123"/>
    <col min="16113" max="16113" width="12.33203125" style="123" customWidth="1"/>
    <col min="16114" max="16114" width="43.5546875" style="123" customWidth="1"/>
    <col min="16115" max="16116" width="16.6640625" style="123" customWidth="1"/>
    <col min="16117" max="16117" width="17.5546875" style="123" customWidth="1"/>
    <col min="16118" max="16118" width="15.6640625" style="123" customWidth="1"/>
    <col min="16119" max="16119" width="17.5546875" style="123" customWidth="1"/>
    <col min="16120" max="16120" width="25.5546875" style="123" customWidth="1"/>
    <col min="16121" max="16121" width="16.88671875" style="123" customWidth="1"/>
    <col min="16122" max="16122" width="14.109375" style="123" customWidth="1"/>
    <col min="16123" max="16123" width="16.33203125" style="123" customWidth="1"/>
    <col min="16124" max="16124" width="15.5546875" style="123" customWidth="1"/>
    <col min="16125" max="16384" width="11.44140625" style="123"/>
  </cols>
  <sheetData>
    <row r="2" spans="1:14" ht="18" thickBot="1" x14ac:dyDescent="0.3">
      <c r="C2" s="3" t="s">
        <v>0</v>
      </c>
      <c r="D2" s="809" t="s">
        <v>775</v>
      </c>
      <c r="E2" s="809"/>
      <c r="F2" s="355"/>
      <c r="G2" s="355"/>
      <c r="H2" s="356"/>
      <c r="I2" s="424"/>
      <c r="J2" s="424"/>
    </row>
    <row r="3" spans="1:14" ht="18" customHeight="1" thickBot="1" x14ac:dyDescent="0.3">
      <c r="C3" s="9" t="s">
        <v>2</v>
      </c>
      <c r="D3" s="810" t="s">
        <v>1116</v>
      </c>
      <c r="E3" s="810"/>
      <c r="F3" s="357"/>
      <c r="G3" s="357"/>
      <c r="H3" s="358"/>
      <c r="I3" s="357"/>
      <c r="J3" s="357"/>
      <c r="K3" s="811" t="s">
        <v>4</v>
      </c>
      <c r="L3" s="812"/>
      <c r="M3" s="812"/>
      <c r="N3" s="813"/>
    </row>
    <row r="4" spans="1:14" ht="15" customHeight="1" thickBot="1" x14ac:dyDescent="0.3">
      <c r="C4" s="814" t="s">
        <v>5</v>
      </c>
      <c r="D4" s="815"/>
      <c r="E4" s="815"/>
      <c r="F4" s="815"/>
      <c r="G4" s="815"/>
      <c r="H4" s="815"/>
      <c r="I4" s="816"/>
      <c r="J4" s="13"/>
      <c r="K4" s="817" t="s">
        <v>6</v>
      </c>
      <c r="L4" s="818"/>
      <c r="M4" s="817" t="s">
        <v>7</v>
      </c>
      <c r="N4" s="818"/>
    </row>
    <row r="5" spans="1:14" ht="27" thickBot="1" x14ac:dyDescent="0.3">
      <c r="A5" s="14" t="s">
        <v>8</v>
      </c>
      <c r="B5" s="14" t="s">
        <v>9</v>
      </c>
      <c r="C5" s="15" t="s">
        <v>10</v>
      </c>
      <c r="D5" s="16" t="s">
        <v>11</v>
      </c>
      <c r="E5" s="426" t="s">
        <v>12</v>
      </c>
      <c r="F5" s="426" t="s">
        <v>13</v>
      </c>
      <c r="G5" s="360" t="s">
        <v>14</v>
      </c>
      <c r="H5" s="361" t="s">
        <v>15</v>
      </c>
      <c r="I5" s="427" t="s">
        <v>16</v>
      </c>
      <c r="J5" s="427"/>
      <c r="K5" s="426" t="s">
        <v>17</v>
      </c>
      <c r="L5" s="21" t="s">
        <v>18</v>
      </c>
      <c r="M5" s="22" t="s">
        <v>19</v>
      </c>
      <c r="N5" s="23" t="s">
        <v>18</v>
      </c>
    </row>
    <row r="6" spans="1:14" ht="13.8" hidden="1" x14ac:dyDescent="0.25">
      <c r="A6" s="24"/>
      <c r="B6" s="24"/>
      <c r="C6" s="25" t="s">
        <v>20</v>
      </c>
      <c r="D6" s="26" t="s">
        <v>21</v>
      </c>
      <c r="E6" s="428"/>
      <c r="F6" s="428"/>
      <c r="G6" s="362">
        <v>39569200</v>
      </c>
      <c r="H6" s="344">
        <f>+E6+F6+G6</f>
        <v>39569200</v>
      </c>
      <c r="I6" s="429"/>
      <c r="J6" s="429"/>
      <c r="K6" s="430"/>
      <c r="L6" s="131"/>
      <c r="M6" s="132"/>
      <c r="N6" s="46"/>
    </row>
    <row r="7" spans="1:14" ht="13.8" hidden="1" x14ac:dyDescent="0.25">
      <c r="A7" s="24"/>
      <c r="B7" s="24"/>
      <c r="C7" s="34" t="s">
        <v>22</v>
      </c>
      <c r="D7" s="35" t="s">
        <v>23</v>
      </c>
      <c r="E7" s="431"/>
      <c r="F7" s="431"/>
      <c r="G7" s="363"/>
      <c r="H7" s="349">
        <f t="shared" ref="H7:H70" si="0">+E7+F7+G7</f>
        <v>0</v>
      </c>
      <c r="I7" s="432"/>
      <c r="J7" s="432"/>
      <c r="K7" s="433"/>
      <c r="L7" s="135"/>
      <c r="M7" s="136"/>
      <c r="N7" s="46"/>
    </row>
    <row r="8" spans="1:14" ht="13.8" hidden="1" x14ac:dyDescent="0.25">
      <c r="A8" s="24"/>
      <c r="B8" s="24"/>
      <c r="C8" s="34" t="s">
        <v>24</v>
      </c>
      <c r="D8" s="35" t="s">
        <v>25</v>
      </c>
      <c r="E8" s="431"/>
      <c r="F8" s="431"/>
      <c r="G8" s="363">
        <v>1900000</v>
      </c>
      <c r="H8" s="349">
        <f t="shared" si="0"/>
        <v>1900000</v>
      </c>
      <c r="I8" s="432"/>
      <c r="J8" s="432"/>
      <c r="K8" s="433"/>
      <c r="L8" s="135"/>
      <c r="M8" s="136"/>
      <c r="N8" s="46"/>
    </row>
    <row r="9" spans="1:14" ht="13.8" hidden="1" x14ac:dyDescent="0.25">
      <c r="A9" s="24"/>
      <c r="B9" s="24"/>
      <c r="C9" s="34" t="s">
        <v>26</v>
      </c>
      <c r="D9" s="35" t="s">
        <v>27</v>
      </c>
      <c r="E9" s="431"/>
      <c r="F9" s="431"/>
      <c r="G9" s="363">
        <v>4900000</v>
      </c>
      <c r="H9" s="349">
        <f t="shared" si="0"/>
        <v>4900000</v>
      </c>
      <c r="I9" s="432"/>
      <c r="J9" s="432"/>
      <c r="K9" s="433"/>
      <c r="L9" s="135"/>
      <c r="M9" s="136"/>
      <c r="N9" s="46"/>
    </row>
    <row r="10" spans="1:14" ht="13.8" hidden="1" x14ac:dyDescent="0.25">
      <c r="A10" s="24"/>
      <c r="B10" s="24"/>
      <c r="C10" s="34" t="s">
        <v>28</v>
      </c>
      <c r="D10" s="35" t="s">
        <v>29</v>
      </c>
      <c r="E10" s="431"/>
      <c r="F10" s="431"/>
      <c r="G10" s="363">
        <v>1876200</v>
      </c>
      <c r="H10" s="349">
        <f t="shared" si="0"/>
        <v>1876200</v>
      </c>
      <c r="I10" s="432"/>
      <c r="J10" s="432"/>
      <c r="K10" s="433"/>
      <c r="L10" s="135"/>
      <c r="M10" s="136"/>
      <c r="N10" s="46"/>
    </row>
    <row r="11" spans="1:14" ht="13.8" hidden="1" x14ac:dyDescent="0.25">
      <c r="A11" s="24"/>
      <c r="B11" s="24"/>
      <c r="C11" s="34" t="s">
        <v>30</v>
      </c>
      <c r="D11" s="35" t="s">
        <v>31</v>
      </c>
      <c r="E11" s="431"/>
      <c r="F11" s="431"/>
      <c r="G11" s="363">
        <v>4231526</v>
      </c>
      <c r="H11" s="349">
        <f t="shared" si="0"/>
        <v>4231526</v>
      </c>
      <c r="I11" s="432"/>
      <c r="J11" s="432"/>
      <c r="K11" s="433"/>
      <c r="L11" s="135"/>
      <c r="M11" s="136"/>
      <c r="N11" s="46"/>
    </row>
    <row r="12" spans="1:14" ht="13.8" hidden="1" x14ac:dyDescent="0.25">
      <c r="A12" s="24"/>
      <c r="B12" s="24"/>
      <c r="C12" s="34" t="s">
        <v>32</v>
      </c>
      <c r="D12" s="35" t="s">
        <v>33</v>
      </c>
      <c r="E12" s="431"/>
      <c r="F12" s="431"/>
      <c r="G12" s="363">
        <v>2977222</v>
      </c>
      <c r="H12" s="349">
        <f t="shared" si="0"/>
        <v>2977222</v>
      </c>
      <c r="I12" s="432"/>
      <c r="J12" s="432"/>
      <c r="K12" s="433"/>
      <c r="L12" s="135"/>
      <c r="M12" s="136"/>
      <c r="N12" s="46"/>
    </row>
    <row r="13" spans="1:14" ht="13.8" hidden="1" x14ac:dyDescent="0.25">
      <c r="A13" s="24"/>
      <c r="B13" s="24"/>
      <c r="C13" s="34" t="s">
        <v>34</v>
      </c>
      <c r="D13" s="35" t="s">
        <v>35</v>
      </c>
      <c r="E13" s="431"/>
      <c r="F13" s="431"/>
      <c r="G13" s="363"/>
      <c r="H13" s="349">
        <f t="shared" si="0"/>
        <v>0</v>
      </c>
      <c r="I13" s="432"/>
      <c r="J13" s="432"/>
      <c r="K13" s="433"/>
      <c r="L13" s="135"/>
      <c r="M13" s="136"/>
      <c r="N13" s="46"/>
    </row>
    <row r="14" spans="1:14" ht="22.8" hidden="1" x14ac:dyDescent="0.25">
      <c r="A14" s="24"/>
      <c r="B14" s="24"/>
      <c r="C14" s="34" t="s">
        <v>36</v>
      </c>
      <c r="D14" s="40" t="s">
        <v>37</v>
      </c>
      <c r="E14" s="434"/>
      <c r="F14" s="434"/>
      <c r="G14" s="363">
        <v>4738093</v>
      </c>
      <c r="H14" s="349">
        <f t="shared" si="0"/>
        <v>4738093</v>
      </c>
      <c r="I14" s="432"/>
      <c r="J14" s="432"/>
      <c r="K14" s="433"/>
      <c r="L14" s="135"/>
      <c r="M14" s="136"/>
      <c r="N14" s="46"/>
    </row>
    <row r="15" spans="1:14" ht="13.8" hidden="1" x14ac:dyDescent="0.25">
      <c r="A15" s="24"/>
      <c r="B15" s="24"/>
      <c r="C15" s="34" t="s">
        <v>39</v>
      </c>
      <c r="D15" s="43" t="s">
        <v>40</v>
      </c>
      <c r="E15" s="435"/>
      <c r="F15" s="435"/>
      <c r="G15" s="363">
        <v>256114</v>
      </c>
      <c r="H15" s="349">
        <f t="shared" si="0"/>
        <v>256114</v>
      </c>
      <c r="I15" s="432"/>
      <c r="J15" s="432"/>
      <c r="K15" s="433"/>
      <c r="L15" s="135"/>
      <c r="M15" s="136"/>
      <c r="N15" s="46"/>
    </row>
    <row r="16" spans="1:14" ht="22.8" hidden="1" x14ac:dyDescent="0.25">
      <c r="A16" s="24"/>
      <c r="B16" s="24"/>
      <c r="C16" s="34" t="s">
        <v>42</v>
      </c>
      <c r="D16" s="40" t="s">
        <v>43</v>
      </c>
      <c r="E16" s="434"/>
      <c r="F16" s="434"/>
      <c r="G16" s="363">
        <v>2776267</v>
      </c>
      <c r="H16" s="349">
        <f t="shared" si="0"/>
        <v>2776267</v>
      </c>
      <c r="I16" s="432"/>
      <c r="J16" s="432"/>
      <c r="K16" s="433"/>
      <c r="L16" s="135"/>
      <c r="M16" s="136"/>
      <c r="N16" s="46"/>
    </row>
    <row r="17" spans="1:14" ht="22.8" hidden="1" x14ac:dyDescent="0.25">
      <c r="A17" s="24"/>
      <c r="B17" s="24"/>
      <c r="C17" s="34" t="s">
        <v>45</v>
      </c>
      <c r="D17" s="40" t="s">
        <v>46</v>
      </c>
      <c r="E17" s="434"/>
      <c r="F17" s="434"/>
      <c r="G17" s="363">
        <v>1536679</v>
      </c>
      <c r="H17" s="349">
        <f t="shared" si="0"/>
        <v>1536679</v>
      </c>
      <c r="I17" s="432"/>
      <c r="J17" s="432"/>
      <c r="K17" s="433"/>
      <c r="L17" s="135"/>
      <c r="M17" s="136"/>
      <c r="N17" s="46"/>
    </row>
    <row r="18" spans="1:14" ht="13.8" hidden="1" x14ac:dyDescent="0.25">
      <c r="A18" s="24"/>
      <c r="B18" s="24"/>
      <c r="C18" s="34" t="s">
        <v>48</v>
      </c>
      <c r="D18" s="40" t="s">
        <v>49</v>
      </c>
      <c r="E18" s="434"/>
      <c r="F18" s="434"/>
      <c r="G18" s="363">
        <v>768340</v>
      </c>
      <c r="H18" s="349">
        <f t="shared" si="0"/>
        <v>768340</v>
      </c>
      <c r="I18" s="432"/>
      <c r="J18" s="432"/>
      <c r="K18" s="433"/>
      <c r="L18" s="135"/>
      <c r="M18" s="136"/>
      <c r="N18" s="46"/>
    </row>
    <row r="19" spans="1:14" ht="22.8" hidden="1" x14ac:dyDescent="0.25">
      <c r="A19" s="24"/>
      <c r="B19" s="24"/>
      <c r="C19" s="34" t="s">
        <v>51</v>
      </c>
      <c r="D19" s="40" t="s">
        <v>52</v>
      </c>
      <c r="E19" s="434"/>
      <c r="F19" s="434"/>
      <c r="G19" s="363">
        <v>2000000</v>
      </c>
      <c r="H19" s="349">
        <f t="shared" si="0"/>
        <v>2000000</v>
      </c>
      <c r="I19" s="432"/>
      <c r="J19" s="432"/>
      <c r="K19" s="433"/>
      <c r="L19" s="135"/>
      <c r="M19" s="136"/>
      <c r="N19" s="46"/>
    </row>
    <row r="20" spans="1:14" ht="13.8" hidden="1" x14ac:dyDescent="0.25">
      <c r="A20" s="2">
        <v>1</v>
      </c>
      <c r="B20" s="45" t="s">
        <v>54</v>
      </c>
      <c r="C20" s="34" t="s">
        <v>55</v>
      </c>
      <c r="D20" s="46" t="s">
        <v>56</v>
      </c>
      <c r="E20" s="436"/>
      <c r="F20" s="436"/>
      <c r="G20" s="366"/>
      <c r="H20" s="349">
        <f t="shared" si="0"/>
        <v>0</v>
      </c>
      <c r="I20" s="432"/>
      <c r="J20" s="432"/>
      <c r="K20" s="437"/>
      <c r="L20" s="140"/>
      <c r="M20" s="141" t="s">
        <v>57</v>
      </c>
      <c r="N20" s="46"/>
    </row>
    <row r="21" spans="1:14" ht="13.8" hidden="1" x14ac:dyDescent="0.25">
      <c r="A21" s="2">
        <v>1</v>
      </c>
      <c r="B21" s="45" t="s">
        <v>54</v>
      </c>
      <c r="C21" s="34" t="s">
        <v>58</v>
      </c>
      <c r="D21" s="46" t="s">
        <v>59</v>
      </c>
      <c r="E21" s="436"/>
      <c r="F21" s="436"/>
      <c r="G21" s="366"/>
      <c r="H21" s="349">
        <f t="shared" si="0"/>
        <v>0</v>
      </c>
      <c r="I21" s="432"/>
      <c r="J21" s="432"/>
      <c r="K21" s="437"/>
      <c r="L21" s="140"/>
      <c r="M21" s="141" t="s">
        <v>57</v>
      </c>
      <c r="N21" s="46"/>
    </row>
    <row r="22" spans="1:14" ht="13.8" hidden="1" x14ac:dyDescent="0.25">
      <c r="A22" s="2">
        <v>1</v>
      </c>
      <c r="B22" s="45" t="s">
        <v>54</v>
      </c>
      <c r="C22" s="34" t="s">
        <v>60</v>
      </c>
      <c r="D22" s="46" t="s">
        <v>61</v>
      </c>
      <c r="E22" s="436"/>
      <c r="F22" s="436"/>
      <c r="G22" s="366"/>
      <c r="H22" s="349">
        <f t="shared" si="0"/>
        <v>0</v>
      </c>
      <c r="I22" s="432"/>
      <c r="J22" s="432"/>
      <c r="K22" s="437"/>
      <c r="L22" s="140"/>
      <c r="M22" s="141" t="s">
        <v>57</v>
      </c>
      <c r="N22" s="46"/>
    </row>
    <row r="23" spans="1:14" ht="13.8" hidden="1" x14ac:dyDescent="0.25">
      <c r="A23" s="2">
        <v>1</v>
      </c>
      <c r="B23" s="45" t="s">
        <v>54</v>
      </c>
      <c r="C23" s="34" t="s">
        <v>64</v>
      </c>
      <c r="D23" s="46" t="s">
        <v>65</v>
      </c>
      <c r="E23" s="436"/>
      <c r="F23" s="436"/>
      <c r="G23" s="366"/>
      <c r="H23" s="349">
        <f t="shared" si="0"/>
        <v>0</v>
      </c>
      <c r="I23" s="432"/>
      <c r="J23" s="432"/>
      <c r="K23" s="437"/>
      <c r="L23" s="140"/>
      <c r="M23" s="141" t="s">
        <v>57</v>
      </c>
      <c r="N23" s="46"/>
    </row>
    <row r="24" spans="1:14" ht="13.8" hidden="1" x14ac:dyDescent="0.25">
      <c r="A24" s="2">
        <v>1</v>
      </c>
      <c r="B24" s="45" t="s">
        <v>54</v>
      </c>
      <c r="C24" s="34" t="s">
        <v>66</v>
      </c>
      <c r="D24" s="46" t="s">
        <v>67</v>
      </c>
      <c r="E24" s="436"/>
      <c r="F24" s="436"/>
      <c r="G24" s="366"/>
      <c r="H24" s="349">
        <f t="shared" si="0"/>
        <v>0</v>
      </c>
      <c r="I24" s="432"/>
      <c r="J24" s="432"/>
      <c r="K24" s="437"/>
      <c r="L24" s="140"/>
      <c r="M24" s="141" t="s">
        <v>57</v>
      </c>
      <c r="N24" s="46"/>
    </row>
    <row r="25" spans="1:14" ht="13.8" x14ac:dyDescent="0.25">
      <c r="A25" s="2">
        <v>1</v>
      </c>
      <c r="B25" s="45" t="s">
        <v>68</v>
      </c>
      <c r="C25" s="34" t="s">
        <v>69</v>
      </c>
      <c r="D25" s="46" t="s">
        <v>70</v>
      </c>
      <c r="E25" s="436">
        <v>1207500</v>
      </c>
      <c r="F25" s="436"/>
      <c r="G25" s="366"/>
      <c r="H25" s="349">
        <f t="shared" si="0"/>
        <v>1207500</v>
      </c>
      <c r="I25" s="438" t="s">
        <v>1117</v>
      </c>
      <c r="J25" s="438"/>
      <c r="K25" s="437"/>
      <c r="L25" s="140"/>
      <c r="M25" s="143"/>
      <c r="N25" s="46"/>
    </row>
    <row r="26" spans="1:14" ht="23.25" customHeight="1" x14ac:dyDescent="0.25">
      <c r="A26" s="2">
        <v>1</v>
      </c>
      <c r="B26" s="45" t="s">
        <v>68</v>
      </c>
      <c r="C26" s="34" t="s">
        <v>71</v>
      </c>
      <c r="D26" s="46" t="s">
        <v>72</v>
      </c>
      <c r="E26" s="436">
        <v>2163000</v>
      </c>
      <c r="F26" s="436"/>
      <c r="G26" s="366"/>
      <c r="H26" s="349">
        <f t="shared" si="0"/>
        <v>2163000</v>
      </c>
      <c r="I26" s="438" t="s">
        <v>1118</v>
      </c>
      <c r="J26" s="438"/>
      <c r="K26" s="437"/>
      <c r="L26" s="140"/>
      <c r="M26" s="143"/>
      <c r="N26" s="46"/>
    </row>
    <row r="27" spans="1:14" ht="13.8" hidden="1" x14ac:dyDescent="0.25">
      <c r="A27" s="2">
        <v>1</v>
      </c>
      <c r="B27" s="45" t="s">
        <v>68</v>
      </c>
      <c r="C27" s="34" t="s">
        <v>73</v>
      </c>
      <c r="D27" s="46" t="s">
        <v>74</v>
      </c>
      <c r="E27" s="436"/>
      <c r="F27" s="436"/>
      <c r="G27" s="366"/>
      <c r="H27" s="349">
        <f t="shared" si="0"/>
        <v>0</v>
      </c>
      <c r="I27" s="432"/>
      <c r="J27" s="432"/>
      <c r="K27" s="437"/>
      <c r="L27" s="140"/>
      <c r="M27" s="143"/>
      <c r="N27" s="46"/>
    </row>
    <row r="28" spans="1:14" ht="22.2" customHeight="1" x14ac:dyDescent="0.25">
      <c r="A28" s="2">
        <v>1</v>
      </c>
      <c r="B28" s="45" t="s">
        <v>68</v>
      </c>
      <c r="C28" s="34" t="s">
        <v>75</v>
      </c>
      <c r="D28" s="46" t="s">
        <v>76</v>
      </c>
      <c r="E28" s="436">
        <v>682500</v>
      </c>
      <c r="F28" s="436"/>
      <c r="G28" s="366"/>
      <c r="H28" s="349">
        <f t="shared" si="0"/>
        <v>682500</v>
      </c>
      <c r="I28" s="438" t="s">
        <v>1119</v>
      </c>
      <c r="J28" s="438"/>
      <c r="K28" s="437"/>
      <c r="L28" s="140"/>
      <c r="M28" s="143"/>
      <c r="N28" s="46"/>
    </row>
    <row r="29" spans="1:14" ht="13.8" hidden="1" x14ac:dyDescent="0.25">
      <c r="A29" s="2">
        <v>1</v>
      </c>
      <c r="B29" s="45" t="s">
        <v>68</v>
      </c>
      <c r="C29" s="34" t="s">
        <v>79</v>
      </c>
      <c r="D29" s="46" t="s">
        <v>80</v>
      </c>
      <c r="E29" s="436"/>
      <c r="F29" s="436"/>
      <c r="G29" s="366"/>
      <c r="H29" s="349">
        <f t="shared" si="0"/>
        <v>0</v>
      </c>
      <c r="I29" s="432"/>
      <c r="J29" s="432"/>
      <c r="K29" s="437"/>
      <c r="L29" s="140"/>
      <c r="M29" s="143"/>
      <c r="N29" s="46"/>
    </row>
    <row r="30" spans="1:14" ht="13.8" hidden="1" x14ac:dyDescent="0.25">
      <c r="A30" s="2">
        <v>1</v>
      </c>
      <c r="B30" s="45" t="s">
        <v>83</v>
      </c>
      <c r="C30" s="34" t="s">
        <v>84</v>
      </c>
      <c r="D30" s="50" t="s">
        <v>85</v>
      </c>
      <c r="E30" s="439"/>
      <c r="F30" s="439"/>
      <c r="G30" s="366">
        <v>70000</v>
      </c>
      <c r="H30" s="349">
        <f t="shared" si="0"/>
        <v>70000</v>
      </c>
      <c r="I30" s="440"/>
      <c r="J30" s="440"/>
      <c r="K30" s="437"/>
      <c r="L30" s="140"/>
      <c r="M30" s="141"/>
      <c r="N30" s="46"/>
    </row>
    <row r="31" spans="1:14" ht="13.8" hidden="1" x14ac:dyDescent="0.25">
      <c r="A31" s="2">
        <v>1</v>
      </c>
      <c r="B31" s="45" t="s">
        <v>83</v>
      </c>
      <c r="C31" s="34" t="s">
        <v>90</v>
      </c>
      <c r="D31" s="50" t="s">
        <v>91</v>
      </c>
      <c r="E31" s="439"/>
      <c r="F31" s="439"/>
      <c r="G31" s="366"/>
      <c r="H31" s="349">
        <f t="shared" si="0"/>
        <v>0</v>
      </c>
      <c r="I31" s="440"/>
      <c r="J31" s="440"/>
      <c r="K31" s="437"/>
      <c r="L31" s="140"/>
      <c r="M31" s="143"/>
      <c r="N31" s="46"/>
    </row>
    <row r="32" spans="1:14" ht="13.8" hidden="1" x14ac:dyDescent="0.25">
      <c r="A32" s="2">
        <v>1</v>
      </c>
      <c r="B32" s="45" t="s">
        <v>83</v>
      </c>
      <c r="C32" s="34" t="s">
        <v>93</v>
      </c>
      <c r="D32" s="50" t="s">
        <v>94</v>
      </c>
      <c r="E32" s="439"/>
      <c r="F32" s="439"/>
      <c r="G32" s="366">
        <v>800000</v>
      </c>
      <c r="H32" s="349">
        <f t="shared" si="0"/>
        <v>800000</v>
      </c>
      <c r="I32" s="440"/>
      <c r="J32" s="440"/>
      <c r="K32" s="437"/>
      <c r="L32" s="140"/>
      <c r="M32" s="143"/>
      <c r="N32" s="46"/>
    </row>
    <row r="33" spans="1:14" ht="13.8" hidden="1" x14ac:dyDescent="0.25">
      <c r="A33" s="2">
        <v>1</v>
      </c>
      <c r="B33" s="45" t="s">
        <v>83</v>
      </c>
      <c r="C33" s="34" t="s">
        <v>96</v>
      </c>
      <c r="D33" s="50" t="s">
        <v>97</v>
      </c>
      <c r="E33" s="439"/>
      <c r="F33" s="439"/>
      <c r="G33" s="366"/>
      <c r="H33" s="349">
        <f t="shared" si="0"/>
        <v>0</v>
      </c>
      <c r="I33" s="440"/>
      <c r="J33" s="440"/>
      <c r="K33" s="437"/>
      <c r="L33" s="140"/>
      <c r="M33" s="143"/>
      <c r="N33" s="46"/>
    </row>
    <row r="34" spans="1:14" ht="13.8" hidden="1" x14ac:dyDescent="0.25">
      <c r="A34" s="2">
        <v>1</v>
      </c>
      <c r="B34" s="45" t="s">
        <v>83</v>
      </c>
      <c r="C34" s="34" t="s">
        <v>98</v>
      </c>
      <c r="D34" s="50" t="s">
        <v>99</v>
      </c>
      <c r="E34" s="439"/>
      <c r="F34" s="439"/>
      <c r="G34" s="366"/>
      <c r="H34" s="349">
        <f t="shared" si="0"/>
        <v>0</v>
      </c>
      <c r="I34" s="440"/>
      <c r="J34" s="440"/>
      <c r="K34" s="437"/>
      <c r="L34" s="140"/>
      <c r="M34" s="143"/>
      <c r="N34" s="46"/>
    </row>
    <row r="35" spans="1:14" ht="26.4" hidden="1" x14ac:dyDescent="0.25">
      <c r="A35" s="2">
        <v>1</v>
      </c>
      <c r="B35" s="45" t="s">
        <v>83</v>
      </c>
      <c r="C35" s="34" t="s">
        <v>100</v>
      </c>
      <c r="D35" s="54" t="s">
        <v>101</v>
      </c>
      <c r="E35" s="439"/>
      <c r="F35" s="439"/>
      <c r="G35" s="366">
        <v>300000</v>
      </c>
      <c r="H35" s="349">
        <f t="shared" si="0"/>
        <v>300000</v>
      </c>
      <c r="I35" s="440"/>
      <c r="J35" s="440"/>
      <c r="K35" s="437"/>
      <c r="L35" s="140"/>
      <c r="M35" s="143"/>
      <c r="N35" s="46"/>
    </row>
    <row r="36" spans="1:14" ht="13.8" hidden="1" x14ac:dyDescent="0.25">
      <c r="A36" s="2">
        <v>1</v>
      </c>
      <c r="B36" s="45" t="s">
        <v>83</v>
      </c>
      <c r="C36" s="34" t="s">
        <v>104</v>
      </c>
      <c r="D36" s="54" t="s">
        <v>105</v>
      </c>
      <c r="E36" s="439"/>
      <c r="F36" s="439"/>
      <c r="G36" s="366">
        <v>60000</v>
      </c>
      <c r="H36" s="349">
        <f t="shared" si="0"/>
        <v>60000</v>
      </c>
      <c r="I36" s="440"/>
      <c r="J36" s="440"/>
      <c r="K36" s="437"/>
      <c r="L36" s="140"/>
      <c r="M36" s="143"/>
      <c r="N36" s="46"/>
    </row>
    <row r="37" spans="1:14" ht="13.8" hidden="1" x14ac:dyDescent="0.25">
      <c r="A37" s="2">
        <v>1</v>
      </c>
      <c r="B37" s="45" t="s">
        <v>109</v>
      </c>
      <c r="C37" s="34" t="s">
        <v>110</v>
      </c>
      <c r="D37" s="50" t="s">
        <v>111</v>
      </c>
      <c r="E37" s="439"/>
      <c r="F37" s="439"/>
      <c r="G37" s="369"/>
      <c r="H37" s="349">
        <f t="shared" si="0"/>
        <v>0</v>
      </c>
      <c r="I37" s="440"/>
      <c r="J37" s="440"/>
      <c r="K37" s="437"/>
      <c r="L37" s="140"/>
      <c r="M37" s="143"/>
      <c r="N37" s="46"/>
    </row>
    <row r="38" spans="1:14" ht="13.8" hidden="1" x14ac:dyDescent="0.25">
      <c r="A38" s="2">
        <v>1</v>
      </c>
      <c r="B38" s="45" t="s">
        <v>109</v>
      </c>
      <c r="C38" s="34" t="s">
        <v>112</v>
      </c>
      <c r="D38" s="50" t="s">
        <v>113</v>
      </c>
      <c r="E38" s="439"/>
      <c r="F38" s="439"/>
      <c r="G38" s="369"/>
      <c r="H38" s="349">
        <f t="shared" si="0"/>
        <v>0</v>
      </c>
      <c r="I38" s="440"/>
      <c r="J38" s="440"/>
      <c r="K38" s="437"/>
      <c r="L38" s="140"/>
      <c r="M38" s="143"/>
      <c r="N38" s="46"/>
    </row>
    <row r="39" spans="1:14" ht="13.8" hidden="1" x14ac:dyDescent="0.25">
      <c r="A39" s="2">
        <v>1</v>
      </c>
      <c r="B39" s="45" t="s">
        <v>109</v>
      </c>
      <c r="C39" s="34" t="s">
        <v>114</v>
      </c>
      <c r="D39" s="50" t="s">
        <v>115</v>
      </c>
      <c r="E39" s="439"/>
      <c r="F39" s="439"/>
      <c r="G39" s="366"/>
      <c r="H39" s="349">
        <f t="shared" si="0"/>
        <v>0</v>
      </c>
      <c r="I39" s="440"/>
      <c r="J39" s="440"/>
      <c r="K39" s="437"/>
      <c r="L39" s="140"/>
      <c r="M39" s="141"/>
      <c r="N39" s="46"/>
    </row>
    <row r="40" spans="1:14" ht="13.8" hidden="1" x14ac:dyDescent="0.25">
      <c r="A40" s="2">
        <v>1</v>
      </c>
      <c r="B40" s="45" t="s">
        <v>109</v>
      </c>
      <c r="C40" s="34" t="s">
        <v>116</v>
      </c>
      <c r="D40" s="50" t="s">
        <v>117</v>
      </c>
      <c r="E40" s="439"/>
      <c r="F40" s="439"/>
      <c r="G40" s="366"/>
      <c r="H40" s="349">
        <f t="shared" si="0"/>
        <v>0</v>
      </c>
      <c r="I40" s="440"/>
      <c r="J40" s="440"/>
      <c r="K40" s="437"/>
      <c r="L40" s="148"/>
      <c r="M40" s="141"/>
      <c r="N40" s="46"/>
    </row>
    <row r="41" spans="1:14" ht="13.8" hidden="1" x14ac:dyDescent="0.25">
      <c r="A41" s="2">
        <v>1</v>
      </c>
      <c r="B41" s="45" t="s">
        <v>109</v>
      </c>
      <c r="C41" s="34" t="s">
        <v>120</v>
      </c>
      <c r="D41" s="50" t="s">
        <v>121</v>
      </c>
      <c r="E41" s="439"/>
      <c r="F41" s="439"/>
      <c r="G41" s="366"/>
      <c r="H41" s="349">
        <f t="shared" si="0"/>
        <v>0</v>
      </c>
      <c r="I41" s="440"/>
      <c r="J41" s="440"/>
      <c r="K41" s="437"/>
      <c r="L41" s="140"/>
      <c r="M41" s="143"/>
      <c r="N41" s="46"/>
    </row>
    <row r="42" spans="1:14" ht="51" hidden="1" customHeight="1" x14ac:dyDescent="0.25">
      <c r="A42" s="2">
        <v>1</v>
      </c>
      <c r="B42" s="45" t="s">
        <v>109</v>
      </c>
      <c r="C42" s="34" t="s">
        <v>126</v>
      </c>
      <c r="D42" s="50" t="s">
        <v>127</v>
      </c>
      <c r="E42" s="439"/>
      <c r="F42" s="439"/>
      <c r="G42" s="366">
        <v>40350000</v>
      </c>
      <c r="H42" s="349">
        <f t="shared" si="0"/>
        <v>40350000</v>
      </c>
      <c r="I42" s="441" t="s">
        <v>1120</v>
      </c>
      <c r="J42" s="441"/>
      <c r="K42" s="442"/>
      <c r="L42" s="150"/>
      <c r="M42" s="158" t="s">
        <v>1121</v>
      </c>
      <c r="N42" s="46" t="s">
        <v>1122</v>
      </c>
    </row>
    <row r="43" spans="1:14" ht="75.599999999999994" customHeight="1" x14ac:dyDescent="0.25">
      <c r="A43" s="2">
        <v>1</v>
      </c>
      <c r="B43" s="45" t="s">
        <v>109</v>
      </c>
      <c r="C43" s="34" t="s">
        <v>133</v>
      </c>
      <c r="D43" s="50" t="s">
        <v>134</v>
      </c>
      <c r="E43" s="439">
        <f>3056715+2000000</f>
        <v>5056715</v>
      </c>
      <c r="F43" s="439"/>
      <c r="G43" s="366">
        <f>500000+13500000-3056715-8290000+6500000</f>
        <v>9153285</v>
      </c>
      <c r="H43" s="349">
        <f t="shared" si="0"/>
        <v>14210000</v>
      </c>
      <c r="I43" s="441" t="s">
        <v>1123</v>
      </c>
      <c r="J43" s="440"/>
      <c r="K43" s="437" t="s">
        <v>86</v>
      </c>
      <c r="L43" s="140"/>
      <c r="M43" s="141"/>
      <c r="N43" s="46"/>
    </row>
    <row r="44" spans="1:14" ht="13.8" hidden="1" x14ac:dyDescent="0.25">
      <c r="A44" s="2">
        <v>1</v>
      </c>
      <c r="B44" s="45" t="s">
        <v>139</v>
      </c>
      <c r="C44" s="60" t="s">
        <v>140</v>
      </c>
      <c r="D44" s="54" t="s">
        <v>141</v>
      </c>
      <c r="E44" s="443"/>
      <c r="F44" s="443"/>
      <c r="G44" s="363">
        <v>30000</v>
      </c>
      <c r="H44" s="349">
        <f t="shared" si="0"/>
        <v>30000</v>
      </c>
      <c r="I44" s="444"/>
      <c r="J44" s="444"/>
      <c r="K44" s="437"/>
      <c r="L44" s="140"/>
      <c r="M44" s="141"/>
      <c r="N44" s="46"/>
    </row>
    <row r="45" spans="1:14" ht="13.8" hidden="1" x14ac:dyDescent="0.25">
      <c r="A45" s="2">
        <v>1</v>
      </c>
      <c r="B45" s="45" t="s">
        <v>139</v>
      </c>
      <c r="C45" s="60" t="s">
        <v>142</v>
      </c>
      <c r="D45" s="54" t="s">
        <v>143</v>
      </c>
      <c r="E45" s="443"/>
      <c r="F45" s="443"/>
      <c r="G45" s="363">
        <v>100000</v>
      </c>
      <c r="H45" s="349">
        <f t="shared" si="0"/>
        <v>100000</v>
      </c>
      <c r="I45" s="432"/>
      <c r="J45" s="432"/>
      <c r="K45" s="437"/>
      <c r="L45" s="140"/>
      <c r="M45" s="141"/>
      <c r="N45" s="46"/>
    </row>
    <row r="46" spans="1:14" ht="13.8" hidden="1" x14ac:dyDescent="0.25">
      <c r="A46" s="2">
        <v>1</v>
      </c>
      <c r="B46" s="45" t="s">
        <v>139</v>
      </c>
      <c r="C46" s="60" t="s">
        <v>144</v>
      </c>
      <c r="D46" s="54" t="s">
        <v>145</v>
      </c>
      <c r="E46" s="443"/>
      <c r="F46" s="443"/>
      <c r="G46" s="363"/>
      <c r="H46" s="349">
        <f t="shared" si="0"/>
        <v>0</v>
      </c>
      <c r="I46" s="444"/>
      <c r="J46" s="444"/>
      <c r="K46" s="437"/>
      <c r="L46" s="140"/>
      <c r="M46" s="143"/>
      <c r="N46" s="46"/>
    </row>
    <row r="47" spans="1:14" ht="13.8" hidden="1" x14ac:dyDescent="0.25">
      <c r="A47" s="2">
        <v>1</v>
      </c>
      <c r="B47" s="45" t="s">
        <v>139</v>
      </c>
      <c r="C47" s="60" t="s">
        <v>146</v>
      </c>
      <c r="D47" s="54" t="s">
        <v>147</v>
      </c>
      <c r="E47" s="443"/>
      <c r="F47" s="443"/>
      <c r="G47" s="363"/>
      <c r="H47" s="349">
        <f t="shared" si="0"/>
        <v>0</v>
      </c>
      <c r="I47" s="444"/>
      <c r="J47" s="444"/>
      <c r="K47" s="437"/>
      <c r="L47" s="140"/>
      <c r="M47" s="141"/>
      <c r="N47" s="46"/>
    </row>
    <row r="48" spans="1:14" ht="14.4" thickBot="1" x14ac:dyDescent="0.3">
      <c r="A48" s="2">
        <v>1</v>
      </c>
      <c r="B48" s="45" t="s">
        <v>148</v>
      </c>
      <c r="C48" s="370" t="s">
        <v>149</v>
      </c>
      <c r="D48" s="54" t="s">
        <v>150</v>
      </c>
      <c r="E48" s="443">
        <f>2000000+890287</f>
        <v>2890287</v>
      </c>
      <c r="F48" s="443"/>
      <c r="G48" s="363">
        <v>3000000</v>
      </c>
      <c r="H48" s="349">
        <f t="shared" si="0"/>
        <v>5890287</v>
      </c>
      <c r="I48" s="445" t="s">
        <v>1124</v>
      </c>
      <c r="J48" s="445"/>
      <c r="K48" s="437"/>
      <c r="L48" s="140"/>
      <c r="M48" s="141"/>
      <c r="N48" s="46"/>
    </row>
    <row r="49" spans="1:14" ht="14.4" hidden="1" thickBot="1" x14ac:dyDescent="0.3">
      <c r="A49" s="2">
        <v>1</v>
      </c>
      <c r="B49" s="45" t="s">
        <v>148</v>
      </c>
      <c r="C49" s="34" t="s">
        <v>153</v>
      </c>
      <c r="D49" s="50" t="s">
        <v>154</v>
      </c>
      <c r="E49" s="439"/>
      <c r="F49" s="439"/>
      <c r="G49" s="369"/>
      <c r="H49" s="349">
        <f t="shared" si="0"/>
        <v>0</v>
      </c>
      <c r="I49" s="440"/>
      <c r="J49" s="440"/>
      <c r="K49" s="437"/>
      <c r="L49" s="140"/>
      <c r="M49" s="143"/>
      <c r="N49" s="46"/>
    </row>
    <row r="50" spans="1:14" ht="14.4" hidden="1" thickBot="1" x14ac:dyDescent="0.3">
      <c r="A50" s="2">
        <v>1</v>
      </c>
      <c r="B50" s="45" t="s">
        <v>148</v>
      </c>
      <c r="C50" s="34" t="s">
        <v>155</v>
      </c>
      <c r="D50" s="50" t="s">
        <v>156</v>
      </c>
      <c r="E50" s="439"/>
      <c r="F50" s="439"/>
      <c r="G50" s="369"/>
      <c r="H50" s="349">
        <f t="shared" si="0"/>
        <v>0</v>
      </c>
      <c r="I50" s="440"/>
      <c r="J50" s="440"/>
      <c r="K50" s="437"/>
      <c r="L50" s="140"/>
      <c r="M50" s="143"/>
      <c r="N50" s="46"/>
    </row>
    <row r="51" spans="1:14" ht="14.4" hidden="1" thickBot="1" x14ac:dyDescent="0.3">
      <c r="A51" s="2">
        <v>1</v>
      </c>
      <c r="B51" s="45" t="s">
        <v>157</v>
      </c>
      <c r="C51" s="34" t="s">
        <v>158</v>
      </c>
      <c r="D51" s="50" t="s">
        <v>159</v>
      </c>
      <c r="E51" s="439"/>
      <c r="F51" s="439"/>
      <c r="G51" s="366"/>
      <c r="H51" s="349">
        <f t="shared" si="0"/>
        <v>0</v>
      </c>
      <c r="I51" s="440"/>
      <c r="J51" s="440"/>
      <c r="K51" s="437"/>
      <c r="L51" s="140"/>
      <c r="M51" s="141"/>
      <c r="N51" s="46"/>
    </row>
    <row r="52" spans="1:14" ht="14.4" hidden="1" thickBot="1" x14ac:dyDescent="0.3">
      <c r="A52" s="2">
        <v>1</v>
      </c>
      <c r="B52" s="45" t="s">
        <v>157</v>
      </c>
      <c r="C52" s="34" t="s">
        <v>164</v>
      </c>
      <c r="D52" s="50" t="s">
        <v>165</v>
      </c>
      <c r="E52" s="439"/>
      <c r="F52" s="439"/>
      <c r="G52" s="366"/>
      <c r="H52" s="349">
        <f t="shared" si="0"/>
        <v>0</v>
      </c>
      <c r="I52" s="440"/>
      <c r="J52" s="440"/>
      <c r="K52" s="437"/>
      <c r="L52" s="140"/>
      <c r="M52" s="143"/>
      <c r="N52" s="46"/>
    </row>
    <row r="53" spans="1:14" ht="14.4" hidden="1" thickBot="1" x14ac:dyDescent="0.3">
      <c r="A53" s="2">
        <v>1</v>
      </c>
      <c r="B53" s="45" t="s">
        <v>166</v>
      </c>
      <c r="C53" s="34" t="s">
        <v>167</v>
      </c>
      <c r="D53" s="54" t="s">
        <v>168</v>
      </c>
      <c r="E53" s="439"/>
      <c r="F53" s="439"/>
      <c r="G53" s="366"/>
      <c r="H53" s="349">
        <f t="shared" si="0"/>
        <v>0</v>
      </c>
      <c r="I53" s="440"/>
      <c r="J53" s="440"/>
      <c r="K53" s="437"/>
      <c r="L53" s="140"/>
      <c r="M53" s="143"/>
      <c r="N53" s="46"/>
    </row>
    <row r="54" spans="1:14" ht="14.4" hidden="1" thickBot="1" x14ac:dyDescent="0.3">
      <c r="A54" s="2">
        <v>1</v>
      </c>
      <c r="B54" s="45" t="s">
        <v>54</v>
      </c>
      <c r="C54" s="34" t="s">
        <v>172</v>
      </c>
      <c r="D54" s="54" t="s">
        <v>173</v>
      </c>
      <c r="E54" s="439"/>
      <c r="F54" s="439"/>
      <c r="G54" s="366"/>
      <c r="H54" s="349">
        <f t="shared" si="0"/>
        <v>0</v>
      </c>
      <c r="I54" s="440"/>
      <c r="J54" s="440"/>
      <c r="K54" s="437"/>
      <c r="L54" s="140"/>
      <c r="M54" s="143"/>
      <c r="N54" s="46"/>
    </row>
    <row r="55" spans="1:14" ht="14.4" hidden="1" thickBot="1" x14ac:dyDescent="0.3">
      <c r="A55" s="2">
        <v>1</v>
      </c>
      <c r="B55" s="45" t="s">
        <v>54</v>
      </c>
      <c r="C55" s="34" t="s">
        <v>174</v>
      </c>
      <c r="D55" s="54" t="s">
        <v>175</v>
      </c>
      <c r="E55" s="439"/>
      <c r="F55" s="439"/>
      <c r="G55" s="366"/>
      <c r="H55" s="349">
        <f t="shared" si="0"/>
        <v>0</v>
      </c>
      <c r="I55" s="440"/>
      <c r="J55" s="440"/>
      <c r="K55" s="437"/>
      <c r="L55" s="140"/>
      <c r="M55" s="143"/>
      <c r="N55" s="46"/>
    </row>
    <row r="56" spans="1:14" ht="27" hidden="1" thickBot="1" x14ac:dyDescent="0.3">
      <c r="A56" s="2">
        <v>1</v>
      </c>
      <c r="B56" s="45" t="s">
        <v>166</v>
      </c>
      <c r="C56" s="34" t="s">
        <v>176</v>
      </c>
      <c r="D56" s="54" t="s">
        <v>177</v>
      </c>
      <c r="E56" s="439"/>
      <c r="F56" s="439"/>
      <c r="G56" s="366"/>
      <c r="H56" s="349">
        <f t="shared" si="0"/>
        <v>0</v>
      </c>
      <c r="I56" s="440"/>
      <c r="J56" s="440"/>
      <c r="K56" s="437"/>
      <c r="L56" s="140"/>
      <c r="M56" s="143"/>
      <c r="N56" s="46"/>
    </row>
    <row r="57" spans="1:14" ht="14.4" hidden="1" thickBot="1" x14ac:dyDescent="0.3">
      <c r="A57" s="2">
        <v>1</v>
      </c>
      <c r="B57" s="45" t="s">
        <v>166</v>
      </c>
      <c r="C57" s="34" t="s">
        <v>180</v>
      </c>
      <c r="D57" s="54" t="s">
        <v>181</v>
      </c>
      <c r="E57" s="439"/>
      <c r="F57" s="439"/>
      <c r="G57" s="366"/>
      <c r="H57" s="349">
        <f t="shared" si="0"/>
        <v>0</v>
      </c>
      <c r="I57" s="440"/>
      <c r="J57" s="440"/>
      <c r="K57" s="437"/>
      <c r="L57" s="140"/>
      <c r="M57" s="143"/>
      <c r="N57" s="46"/>
    </row>
    <row r="58" spans="1:14" ht="27" hidden="1" thickBot="1" x14ac:dyDescent="0.3">
      <c r="A58" s="2">
        <v>1</v>
      </c>
      <c r="B58" s="45" t="s">
        <v>166</v>
      </c>
      <c r="C58" s="34" t="s">
        <v>184</v>
      </c>
      <c r="D58" s="54" t="s">
        <v>185</v>
      </c>
      <c r="E58" s="439"/>
      <c r="F58" s="439"/>
      <c r="G58" s="366"/>
      <c r="H58" s="349">
        <f t="shared" si="0"/>
        <v>0</v>
      </c>
      <c r="I58" s="440"/>
      <c r="J58" s="440"/>
      <c r="K58" s="437"/>
      <c r="L58" s="140"/>
      <c r="M58" s="143"/>
      <c r="N58" s="46"/>
    </row>
    <row r="59" spans="1:14" ht="27" hidden="1" thickBot="1" x14ac:dyDescent="0.3">
      <c r="A59" s="2">
        <v>1</v>
      </c>
      <c r="B59" s="45" t="s">
        <v>166</v>
      </c>
      <c r="C59" s="34" t="s">
        <v>186</v>
      </c>
      <c r="D59" s="54" t="s">
        <v>187</v>
      </c>
      <c r="E59" s="439"/>
      <c r="F59" s="439"/>
      <c r="G59" s="366"/>
      <c r="H59" s="349">
        <f t="shared" si="0"/>
        <v>0</v>
      </c>
      <c r="I59" s="440"/>
      <c r="J59" s="440"/>
      <c r="K59" s="437"/>
      <c r="L59" s="140"/>
      <c r="M59" s="143"/>
      <c r="N59" s="46"/>
    </row>
    <row r="60" spans="1:14" ht="27" hidden="1" thickBot="1" x14ac:dyDescent="0.3">
      <c r="A60" s="2">
        <v>1</v>
      </c>
      <c r="B60" s="45" t="s">
        <v>166</v>
      </c>
      <c r="C60" s="34" t="s">
        <v>190</v>
      </c>
      <c r="D60" s="54" t="s">
        <v>798</v>
      </c>
      <c r="E60" s="439"/>
      <c r="F60" s="439"/>
      <c r="G60" s="366"/>
      <c r="H60" s="349">
        <f t="shared" si="0"/>
        <v>0</v>
      </c>
      <c r="I60" s="440"/>
      <c r="J60" s="440"/>
      <c r="K60" s="437"/>
      <c r="L60" s="140"/>
      <c r="M60" s="143"/>
      <c r="N60" s="46"/>
    </row>
    <row r="61" spans="1:14" ht="14.4" hidden="1" thickBot="1" x14ac:dyDescent="0.3">
      <c r="A61" s="2">
        <v>1</v>
      </c>
      <c r="B61" s="45" t="s">
        <v>166</v>
      </c>
      <c r="C61" s="34" t="s">
        <v>194</v>
      </c>
      <c r="D61" s="50" t="s">
        <v>195</v>
      </c>
      <c r="E61" s="439"/>
      <c r="F61" s="439"/>
      <c r="G61" s="366"/>
      <c r="H61" s="349">
        <f t="shared" si="0"/>
        <v>0</v>
      </c>
      <c r="I61" s="440"/>
      <c r="J61" s="440"/>
      <c r="K61" s="437"/>
      <c r="L61" s="140"/>
      <c r="M61" s="143"/>
      <c r="N61" s="46"/>
    </row>
    <row r="62" spans="1:14" ht="14.4" hidden="1" thickBot="1" x14ac:dyDescent="0.3">
      <c r="A62" s="2">
        <v>1</v>
      </c>
      <c r="B62" s="45" t="s">
        <v>198</v>
      </c>
      <c r="C62" s="34" t="s">
        <v>199</v>
      </c>
      <c r="D62" s="50" t="s">
        <v>200</v>
      </c>
      <c r="E62" s="439"/>
      <c r="F62" s="439"/>
      <c r="G62" s="369"/>
      <c r="H62" s="349">
        <f t="shared" si="0"/>
        <v>0</v>
      </c>
      <c r="I62" s="440"/>
      <c r="J62" s="440"/>
      <c r="K62" s="437"/>
      <c r="L62" s="140"/>
      <c r="M62" s="143"/>
      <c r="N62" s="46"/>
    </row>
    <row r="63" spans="1:14" ht="14.4" hidden="1" thickBot="1" x14ac:dyDescent="0.3">
      <c r="A63" s="2">
        <v>1</v>
      </c>
      <c r="B63" s="45" t="s">
        <v>198</v>
      </c>
      <c r="C63" s="34" t="s">
        <v>201</v>
      </c>
      <c r="D63" s="50" t="s">
        <v>202</v>
      </c>
      <c r="E63" s="439"/>
      <c r="F63" s="439"/>
      <c r="G63" s="366"/>
      <c r="H63" s="349">
        <f t="shared" si="0"/>
        <v>0</v>
      </c>
      <c r="I63" s="440"/>
      <c r="J63" s="440"/>
      <c r="K63" s="437"/>
      <c r="L63" s="140"/>
      <c r="M63" s="143"/>
      <c r="N63" s="46"/>
    </row>
    <row r="64" spans="1:14" ht="14.4" hidden="1" thickBot="1" x14ac:dyDescent="0.3">
      <c r="A64" s="2">
        <v>1</v>
      </c>
      <c r="B64" s="45" t="s">
        <v>198</v>
      </c>
      <c r="C64" s="34" t="s">
        <v>203</v>
      </c>
      <c r="D64" s="50" t="s">
        <v>204</v>
      </c>
      <c r="E64" s="439"/>
      <c r="F64" s="439"/>
      <c r="G64" s="366"/>
      <c r="H64" s="349">
        <f t="shared" si="0"/>
        <v>0</v>
      </c>
      <c r="I64" s="440"/>
      <c r="J64" s="440"/>
      <c r="K64" s="437"/>
      <c r="L64" s="140"/>
      <c r="M64" s="143"/>
      <c r="N64" s="46"/>
    </row>
    <row r="65" spans="1:14" ht="14.4" hidden="1" thickBot="1" x14ac:dyDescent="0.3">
      <c r="A65" s="2">
        <v>1</v>
      </c>
      <c r="B65" s="45" t="s">
        <v>198</v>
      </c>
      <c r="C65" s="34" t="s">
        <v>205</v>
      </c>
      <c r="D65" s="50" t="s">
        <v>206</v>
      </c>
      <c r="E65" s="439"/>
      <c r="F65" s="439"/>
      <c r="G65" s="366"/>
      <c r="H65" s="349">
        <f t="shared" si="0"/>
        <v>0</v>
      </c>
      <c r="I65" s="440"/>
      <c r="J65" s="440"/>
      <c r="K65" s="437"/>
      <c r="L65" s="140"/>
      <c r="M65" s="143"/>
      <c r="N65" s="46"/>
    </row>
    <row r="66" spans="1:14" ht="14.4" hidden="1" thickBot="1" x14ac:dyDescent="0.3">
      <c r="A66" s="2">
        <v>1</v>
      </c>
      <c r="B66" s="45" t="s">
        <v>207</v>
      </c>
      <c r="C66" s="34" t="s">
        <v>208</v>
      </c>
      <c r="D66" s="50" t="s">
        <v>209</v>
      </c>
      <c r="E66" s="439"/>
      <c r="F66" s="439"/>
      <c r="G66" s="369"/>
      <c r="H66" s="349">
        <f t="shared" si="0"/>
        <v>0</v>
      </c>
      <c r="I66" s="440"/>
      <c r="J66" s="440"/>
      <c r="K66" s="437"/>
      <c r="L66" s="140"/>
      <c r="M66" s="143"/>
      <c r="N66" s="46"/>
    </row>
    <row r="67" spans="1:14" ht="14.4" hidden="1" thickBot="1" x14ac:dyDescent="0.3">
      <c r="A67" s="2">
        <v>1</v>
      </c>
      <c r="B67" s="45" t="s">
        <v>207</v>
      </c>
      <c r="C67" s="34" t="s">
        <v>210</v>
      </c>
      <c r="D67" s="50" t="s">
        <v>211</v>
      </c>
      <c r="E67" s="439"/>
      <c r="F67" s="439"/>
      <c r="G67" s="369"/>
      <c r="H67" s="349">
        <f t="shared" si="0"/>
        <v>0</v>
      </c>
      <c r="I67" s="440"/>
      <c r="J67" s="440"/>
      <c r="K67" s="437"/>
      <c r="L67" s="140"/>
      <c r="M67" s="143"/>
      <c r="N67" s="46"/>
    </row>
    <row r="68" spans="1:14" ht="14.4" hidden="1" thickBot="1" x14ac:dyDescent="0.3">
      <c r="A68" s="2">
        <v>1</v>
      </c>
      <c r="B68" s="45" t="s">
        <v>207</v>
      </c>
      <c r="C68" s="34" t="s">
        <v>212</v>
      </c>
      <c r="D68" s="50" t="s">
        <v>213</v>
      </c>
      <c r="E68" s="439"/>
      <c r="F68" s="439"/>
      <c r="G68" s="369"/>
      <c r="H68" s="349">
        <f t="shared" si="0"/>
        <v>0</v>
      </c>
      <c r="I68" s="440"/>
      <c r="J68" s="440"/>
      <c r="K68" s="437"/>
      <c r="L68" s="140"/>
      <c r="M68" s="143"/>
      <c r="N68" s="46"/>
    </row>
    <row r="69" spans="1:14" ht="14.4" hidden="1" thickBot="1" x14ac:dyDescent="0.3">
      <c r="A69" s="2">
        <v>1</v>
      </c>
      <c r="B69" s="45" t="s">
        <v>207</v>
      </c>
      <c r="C69" s="34" t="s">
        <v>214</v>
      </c>
      <c r="D69" s="50" t="s">
        <v>215</v>
      </c>
      <c r="E69" s="439"/>
      <c r="F69" s="439"/>
      <c r="G69" s="369"/>
      <c r="H69" s="349">
        <f t="shared" si="0"/>
        <v>0</v>
      </c>
      <c r="I69" s="440"/>
      <c r="J69" s="440"/>
      <c r="K69" s="437"/>
      <c r="L69" s="140"/>
      <c r="M69" s="143"/>
      <c r="N69" s="46"/>
    </row>
    <row r="70" spans="1:14" ht="14.4" hidden="1" thickBot="1" x14ac:dyDescent="0.3">
      <c r="A70" s="2">
        <v>1</v>
      </c>
      <c r="B70" s="45" t="s">
        <v>207</v>
      </c>
      <c r="C70" s="34" t="s">
        <v>216</v>
      </c>
      <c r="D70" s="50" t="s">
        <v>217</v>
      </c>
      <c r="E70" s="439"/>
      <c r="F70" s="439"/>
      <c r="G70" s="366"/>
      <c r="H70" s="349">
        <f t="shared" si="0"/>
        <v>0</v>
      </c>
      <c r="I70" s="440"/>
      <c r="J70" s="440"/>
      <c r="K70" s="437"/>
      <c r="L70" s="140"/>
      <c r="M70" s="143"/>
      <c r="N70" s="46"/>
    </row>
    <row r="71" spans="1:14" ht="14.4" hidden="1" thickBot="1" x14ac:dyDescent="0.3">
      <c r="A71" s="2"/>
      <c r="B71" s="45" t="s">
        <v>207</v>
      </c>
      <c r="C71" s="34" t="s">
        <v>218</v>
      </c>
      <c r="D71" s="50" t="s">
        <v>219</v>
      </c>
      <c r="E71" s="439"/>
      <c r="F71" s="439"/>
      <c r="G71" s="366"/>
      <c r="H71" s="349">
        <f t="shared" ref="H71:H134" si="1">+E71+F71+G71</f>
        <v>0</v>
      </c>
      <c r="I71" s="440"/>
      <c r="J71" s="440"/>
      <c r="K71" s="437"/>
      <c r="L71" s="140"/>
      <c r="M71" s="143"/>
      <c r="N71" s="46"/>
    </row>
    <row r="72" spans="1:14" ht="14.4" hidden="1" thickBot="1" x14ac:dyDescent="0.3">
      <c r="A72" s="2">
        <v>2</v>
      </c>
      <c r="B72" s="2" t="s">
        <v>220</v>
      </c>
      <c r="C72" s="34" t="s">
        <v>221</v>
      </c>
      <c r="D72" s="50" t="s">
        <v>222</v>
      </c>
      <c r="E72" s="439"/>
      <c r="F72" s="439"/>
      <c r="G72" s="366">
        <v>100000</v>
      </c>
      <c r="H72" s="349">
        <f t="shared" si="1"/>
        <v>100000</v>
      </c>
      <c r="I72" s="440"/>
      <c r="J72" s="440"/>
      <c r="K72" s="437"/>
      <c r="L72" s="140"/>
      <c r="M72" s="143"/>
      <c r="N72" s="46"/>
    </row>
    <row r="73" spans="1:14" ht="14.4" hidden="1" thickBot="1" x14ac:dyDescent="0.3">
      <c r="A73" s="2">
        <v>2</v>
      </c>
      <c r="B73" s="2" t="s">
        <v>220</v>
      </c>
      <c r="C73" s="34" t="s">
        <v>223</v>
      </c>
      <c r="D73" s="50" t="s">
        <v>224</v>
      </c>
      <c r="E73" s="439"/>
      <c r="F73" s="439"/>
      <c r="G73" s="366">
        <v>50000</v>
      </c>
      <c r="H73" s="349">
        <f t="shared" si="1"/>
        <v>50000</v>
      </c>
      <c r="I73" s="440"/>
      <c r="J73" s="440"/>
      <c r="K73" s="437"/>
      <c r="L73" s="140"/>
      <c r="M73" s="143"/>
      <c r="N73" s="46"/>
    </row>
    <row r="74" spans="1:14" ht="14.4" hidden="1" thickBot="1" x14ac:dyDescent="0.3">
      <c r="A74" s="2">
        <v>2</v>
      </c>
      <c r="B74" s="2" t="s">
        <v>220</v>
      </c>
      <c r="C74" s="34" t="s">
        <v>225</v>
      </c>
      <c r="D74" s="50" t="s">
        <v>226</v>
      </c>
      <c r="E74" s="439"/>
      <c r="F74" s="439"/>
      <c r="G74" s="366"/>
      <c r="H74" s="349">
        <f t="shared" si="1"/>
        <v>0</v>
      </c>
      <c r="I74" s="440"/>
      <c r="J74" s="440"/>
      <c r="K74" s="437"/>
      <c r="L74" s="140"/>
      <c r="M74" s="143"/>
      <c r="N74" s="46"/>
    </row>
    <row r="75" spans="1:14" ht="14.4" hidden="1" thickBot="1" x14ac:dyDescent="0.3">
      <c r="A75" s="2">
        <v>2</v>
      </c>
      <c r="B75" s="2" t="s">
        <v>220</v>
      </c>
      <c r="C75" s="34" t="s">
        <v>227</v>
      </c>
      <c r="D75" s="50" t="s">
        <v>228</v>
      </c>
      <c r="E75" s="439"/>
      <c r="F75" s="439"/>
      <c r="G75" s="366">
        <v>200000</v>
      </c>
      <c r="H75" s="349">
        <f t="shared" si="1"/>
        <v>200000</v>
      </c>
      <c r="I75" s="440"/>
      <c r="J75" s="440"/>
      <c r="K75" s="437"/>
      <c r="L75" s="140"/>
      <c r="M75" s="143"/>
      <c r="N75" s="46"/>
    </row>
    <row r="76" spans="1:14" ht="14.4" hidden="1" thickBot="1" x14ac:dyDescent="0.3">
      <c r="A76" s="2">
        <v>2</v>
      </c>
      <c r="B76" s="2" t="s">
        <v>220</v>
      </c>
      <c r="C76" s="34" t="s">
        <v>229</v>
      </c>
      <c r="D76" s="50" t="s">
        <v>230</v>
      </c>
      <c r="E76" s="439"/>
      <c r="F76" s="439"/>
      <c r="G76" s="366"/>
      <c r="H76" s="349">
        <f t="shared" si="1"/>
        <v>0</v>
      </c>
      <c r="I76" s="440"/>
      <c r="J76" s="440"/>
      <c r="K76" s="437"/>
      <c r="L76" s="140"/>
      <c r="M76" s="143"/>
      <c r="N76" s="46"/>
    </row>
    <row r="77" spans="1:14" ht="14.4" hidden="1" thickBot="1" x14ac:dyDescent="0.3">
      <c r="A77" s="2">
        <v>2</v>
      </c>
      <c r="B77" s="2" t="s">
        <v>231</v>
      </c>
      <c r="C77" s="34" t="s">
        <v>232</v>
      </c>
      <c r="D77" s="50" t="s">
        <v>233</v>
      </c>
      <c r="E77" s="439"/>
      <c r="F77" s="439"/>
      <c r="G77" s="369"/>
      <c r="H77" s="349">
        <f t="shared" si="1"/>
        <v>0</v>
      </c>
      <c r="I77" s="440"/>
      <c r="J77" s="440"/>
      <c r="K77" s="437"/>
      <c r="L77" s="140"/>
      <c r="M77" s="143"/>
      <c r="N77" s="46"/>
    </row>
    <row r="78" spans="1:14" ht="14.4" hidden="1" thickBot="1" x14ac:dyDescent="0.3">
      <c r="A78" s="2">
        <v>2</v>
      </c>
      <c r="B78" s="2" t="s">
        <v>231</v>
      </c>
      <c r="C78" s="34" t="s">
        <v>234</v>
      </c>
      <c r="D78" s="50" t="s">
        <v>235</v>
      </c>
      <c r="E78" s="439"/>
      <c r="F78" s="439"/>
      <c r="G78" s="366"/>
      <c r="H78" s="349">
        <f t="shared" si="1"/>
        <v>0</v>
      </c>
      <c r="I78" s="440"/>
      <c r="J78" s="440"/>
      <c r="K78" s="437"/>
      <c r="L78" s="140"/>
      <c r="M78" s="143"/>
      <c r="N78" s="46"/>
    </row>
    <row r="79" spans="1:14" ht="14.4" hidden="1" thickBot="1" x14ac:dyDescent="0.3">
      <c r="A79" s="2">
        <v>2</v>
      </c>
      <c r="B79" s="2" t="s">
        <v>231</v>
      </c>
      <c r="C79" s="34" t="s">
        <v>238</v>
      </c>
      <c r="D79" s="50" t="s">
        <v>239</v>
      </c>
      <c r="E79" s="439"/>
      <c r="F79" s="439"/>
      <c r="G79" s="366"/>
      <c r="H79" s="349">
        <f t="shared" si="1"/>
        <v>0</v>
      </c>
      <c r="I79" s="440"/>
      <c r="J79" s="440"/>
      <c r="K79" s="437"/>
      <c r="L79" s="140"/>
      <c r="M79" s="143"/>
      <c r="N79" s="46"/>
    </row>
    <row r="80" spans="1:14" ht="14.4" hidden="1" thickBot="1" x14ac:dyDescent="0.3">
      <c r="A80" s="2">
        <v>2</v>
      </c>
      <c r="B80" s="2" t="s">
        <v>231</v>
      </c>
      <c r="C80" s="34" t="s">
        <v>241</v>
      </c>
      <c r="D80" s="50" t="s">
        <v>242</v>
      </c>
      <c r="E80" s="439"/>
      <c r="F80" s="439"/>
      <c r="G80" s="369"/>
      <c r="H80" s="349">
        <f t="shared" si="1"/>
        <v>0</v>
      </c>
      <c r="I80" s="440"/>
      <c r="J80" s="440"/>
      <c r="K80" s="437"/>
      <c r="L80" s="140"/>
      <c r="M80" s="143"/>
      <c r="N80" s="46"/>
    </row>
    <row r="81" spans="1:14" ht="14.4" hidden="1" thickBot="1" x14ac:dyDescent="0.3">
      <c r="A81" s="2">
        <v>2</v>
      </c>
      <c r="B81" s="2" t="s">
        <v>243</v>
      </c>
      <c r="C81" s="34" t="s">
        <v>244</v>
      </c>
      <c r="D81" s="50" t="s">
        <v>245</v>
      </c>
      <c r="E81" s="439"/>
      <c r="F81" s="439"/>
      <c r="G81" s="366"/>
      <c r="H81" s="349">
        <f t="shared" si="1"/>
        <v>0</v>
      </c>
      <c r="I81" s="444"/>
      <c r="J81" s="444"/>
      <c r="K81" s="437"/>
      <c r="L81" s="140"/>
      <c r="M81" s="143"/>
      <c r="N81" s="46"/>
    </row>
    <row r="82" spans="1:14" ht="14.4" hidden="1" thickBot="1" x14ac:dyDescent="0.3">
      <c r="A82" s="2">
        <v>2</v>
      </c>
      <c r="B82" s="2" t="s">
        <v>243</v>
      </c>
      <c r="C82" s="34" t="s">
        <v>246</v>
      </c>
      <c r="D82" s="50" t="s">
        <v>247</v>
      </c>
      <c r="E82" s="439"/>
      <c r="F82" s="439"/>
      <c r="G82" s="366"/>
      <c r="H82" s="349">
        <f t="shared" si="1"/>
        <v>0</v>
      </c>
      <c r="I82" s="444"/>
      <c r="J82" s="444"/>
      <c r="K82" s="437"/>
      <c r="L82" s="140"/>
      <c r="M82" s="143"/>
      <c r="N82" s="46"/>
    </row>
    <row r="83" spans="1:14" ht="14.4" hidden="1" thickBot="1" x14ac:dyDescent="0.3">
      <c r="A83" s="2">
        <v>2</v>
      </c>
      <c r="B83" s="2" t="s">
        <v>243</v>
      </c>
      <c r="C83" s="34" t="s">
        <v>248</v>
      </c>
      <c r="D83" s="50" t="s">
        <v>249</v>
      </c>
      <c r="E83" s="439"/>
      <c r="F83" s="439"/>
      <c r="G83" s="366"/>
      <c r="H83" s="349">
        <f t="shared" si="1"/>
        <v>0</v>
      </c>
      <c r="I83" s="444"/>
      <c r="J83" s="444"/>
      <c r="K83" s="437"/>
      <c r="L83" s="140"/>
      <c r="M83" s="143"/>
      <c r="N83" s="46"/>
    </row>
    <row r="84" spans="1:14" ht="27" hidden="1" thickBot="1" x14ac:dyDescent="0.3">
      <c r="A84" s="2">
        <v>2</v>
      </c>
      <c r="B84" s="2" t="s">
        <v>243</v>
      </c>
      <c r="C84" s="34" t="s">
        <v>250</v>
      </c>
      <c r="D84" s="54" t="s">
        <v>251</v>
      </c>
      <c r="E84" s="439"/>
      <c r="F84" s="439"/>
      <c r="G84" s="366">
        <v>200000</v>
      </c>
      <c r="H84" s="349">
        <f t="shared" si="1"/>
        <v>200000</v>
      </c>
      <c r="I84" s="444"/>
      <c r="J84" s="444"/>
      <c r="K84" s="437"/>
      <c r="L84" s="140"/>
      <c r="M84" s="143"/>
      <c r="N84" s="46"/>
    </row>
    <row r="85" spans="1:14" ht="14.4" hidden="1" thickBot="1" x14ac:dyDescent="0.3">
      <c r="A85" s="2">
        <v>2</v>
      </c>
      <c r="B85" s="2" t="s">
        <v>243</v>
      </c>
      <c r="C85" s="34" t="s">
        <v>253</v>
      </c>
      <c r="D85" s="54" t="s">
        <v>254</v>
      </c>
      <c r="E85" s="439"/>
      <c r="F85" s="439"/>
      <c r="G85" s="366"/>
      <c r="H85" s="349">
        <f t="shared" si="1"/>
        <v>0</v>
      </c>
      <c r="I85" s="444"/>
      <c r="J85" s="444"/>
      <c r="K85" s="437"/>
      <c r="L85" s="140"/>
      <c r="M85" s="143"/>
      <c r="N85" s="46"/>
    </row>
    <row r="86" spans="1:14" ht="14.4" hidden="1" thickBot="1" x14ac:dyDescent="0.3">
      <c r="A86" s="2">
        <v>2</v>
      </c>
      <c r="B86" s="2" t="s">
        <v>243</v>
      </c>
      <c r="C86" s="34" t="s">
        <v>255</v>
      </c>
      <c r="D86" s="54" t="s">
        <v>256</v>
      </c>
      <c r="E86" s="439"/>
      <c r="F86" s="439"/>
      <c r="G86" s="366"/>
      <c r="H86" s="349">
        <f t="shared" si="1"/>
        <v>0</v>
      </c>
      <c r="I86" s="444"/>
      <c r="J86" s="444"/>
      <c r="K86" s="437"/>
      <c r="L86" s="140"/>
      <c r="M86" s="143"/>
      <c r="N86" s="46"/>
    </row>
    <row r="87" spans="1:14" ht="27" hidden="1" thickBot="1" x14ac:dyDescent="0.3">
      <c r="A87" s="2">
        <v>2</v>
      </c>
      <c r="B87" s="2" t="s">
        <v>243</v>
      </c>
      <c r="C87" s="34" t="s">
        <v>257</v>
      </c>
      <c r="D87" s="54" t="s">
        <v>258</v>
      </c>
      <c r="E87" s="439"/>
      <c r="F87" s="439"/>
      <c r="G87" s="366">
        <f>100000</f>
        <v>100000</v>
      </c>
      <c r="H87" s="349">
        <f t="shared" si="1"/>
        <v>100000</v>
      </c>
      <c r="I87" s="444"/>
      <c r="J87" s="444"/>
      <c r="K87" s="437"/>
      <c r="L87" s="140"/>
      <c r="M87" s="143"/>
      <c r="N87" s="46"/>
    </row>
    <row r="88" spans="1:14" ht="14.4" hidden="1" thickBot="1" x14ac:dyDescent="0.3">
      <c r="A88" s="2">
        <v>2</v>
      </c>
      <c r="B88" s="2" t="s">
        <v>259</v>
      </c>
      <c r="C88" s="34" t="s">
        <v>260</v>
      </c>
      <c r="D88" s="50" t="s">
        <v>261</v>
      </c>
      <c r="E88" s="439"/>
      <c r="F88" s="439"/>
      <c r="G88" s="366"/>
      <c r="H88" s="349">
        <f t="shared" si="1"/>
        <v>0</v>
      </c>
      <c r="I88" s="440"/>
      <c r="J88" s="440"/>
      <c r="K88" s="437"/>
      <c r="L88" s="140"/>
      <c r="M88" s="143"/>
      <c r="N88" s="46"/>
    </row>
    <row r="89" spans="1:14" ht="14.4" hidden="1" thickBot="1" x14ac:dyDescent="0.3">
      <c r="A89" s="2">
        <v>2</v>
      </c>
      <c r="B89" s="2" t="s">
        <v>259</v>
      </c>
      <c r="C89" s="34" t="s">
        <v>263</v>
      </c>
      <c r="D89" s="50" t="s">
        <v>264</v>
      </c>
      <c r="E89" s="439"/>
      <c r="F89" s="439"/>
      <c r="G89" s="366"/>
      <c r="H89" s="349">
        <f t="shared" si="1"/>
        <v>0</v>
      </c>
      <c r="I89" s="440"/>
      <c r="J89" s="440"/>
      <c r="K89" s="437"/>
      <c r="L89" s="140"/>
      <c r="M89" s="143"/>
      <c r="N89" s="46"/>
    </row>
    <row r="90" spans="1:14" ht="14.4" hidden="1" thickBot="1" x14ac:dyDescent="0.3">
      <c r="A90" s="2">
        <v>2</v>
      </c>
      <c r="B90" s="2" t="s">
        <v>267</v>
      </c>
      <c r="C90" s="34" t="s">
        <v>268</v>
      </c>
      <c r="D90" s="50" t="s">
        <v>269</v>
      </c>
      <c r="E90" s="439"/>
      <c r="F90" s="439"/>
      <c r="G90" s="369"/>
      <c r="H90" s="349">
        <f t="shared" si="1"/>
        <v>0</v>
      </c>
      <c r="I90" s="444"/>
      <c r="J90" s="444"/>
      <c r="K90" s="437"/>
      <c r="L90" s="140"/>
      <c r="M90" s="143"/>
      <c r="N90" s="46"/>
    </row>
    <row r="91" spans="1:14" ht="14.4" hidden="1" thickBot="1" x14ac:dyDescent="0.3">
      <c r="A91" s="2">
        <v>2</v>
      </c>
      <c r="B91" s="2" t="s">
        <v>267</v>
      </c>
      <c r="C91" s="34" t="s">
        <v>270</v>
      </c>
      <c r="D91" s="50" t="s">
        <v>271</v>
      </c>
      <c r="E91" s="439"/>
      <c r="F91" s="439"/>
      <c r="G91" s="369"/>
      <c r="H91" s="349">
        <f t="shared" si="1"/>
        <v>0</v>
      </c>
      <c r="I91" s="444"/>
      <c r="J91" s="444"/>
      <c r="K91" s="437"/>
      <c r="L91" s="140"/>
      <c r="M91" s="143"/>
      <c r="N91" s="46"/>
    </row>
    <row r="92" spans="1:14" ht="14.4" hidden="1" thickBot="1" x14ac:dyDescent="0.3">
      <c r="A92" s="2">
        <v>2</v>
      </c>
      <c r="B92" s="2" t="s">
        <v>267</v>
      </c>
      <c r="C92" s="34" t="s">
        <v>272</v>
      </c>
      <c r="D92" s="50" t="s">
        <v>273</v>
      </c>
      <c r="E92" s="439"/>
      <c r="F92" s="439"/>
      <c r="G92" s="369"/>
      <c r="H92" s="349">
        <f t="shared" si="1"/>
        <v>0</v>
      </c>
      <c r="I92" s="444"/>
      <c r="J92" s="444"/>
      <c r="K92" s="437"/>
      <c r="L92" s="140"/>
      <c r="M92" s="143"/>
      <c r="N92" s="46"/>
    </row>
    <row r="93" spans="1:14" ht="14.4" hidden="1" thickBot="1" x14ac:dyDescent="0.3">
      <c r="A93" s="2">
        <v>2</v>
      </c>
      <c r="B93" s="2" t="s">
        <v>267</v>
      </c>
      <c r="C93" s="34" t="s">
        <v>274</v>
      </c>
      <c r="D93" s="50" t="s">
        <v>275</v>
      </c>
      <c r="E93" s="439"/>
      <c r="F93" s="439"/>
      <c r="G93" s="369"/>
      <c r="H93" s="349">
        <f t="shared" si="1"/>
        <v>0</v>
      </c>
      <c r="I93" s="444"/>
      <c r="J93" s="444"/>
      <c r="K93" s="437"/>
      <c r="L93" s="140"/>
      <c r="M93" s="143"/>
      <c r="N93" s="46"/>
    </row>
    <row r="94" spans="1:14" ht="14.4" hidden="1" thickBot="1" x14ac:dyDescent="0.3">
      <c r="A94" s="2">
        <v>2</v>
      </c>
      <c r="B94" s="2" t="s">
        <v>276</v>
      </c>
      <c r="C94" s="34" t="s">
        <v>277</v>
      </c>
      <c r="D94" s="50" t="s">
        <v>278</v>
      </c>
      <c r="E94" s="439"/>
      <c r="F94" s="439"/>
      <c r="G94" s="366">
        <v>102574</v>
      </c>
      <c r="H94" s="349">
        <f t="shared" si="1"/>
        <v>102574</v>
      </c>
      <c r="I94" s="440"/>
      <c r="J94" s="440"/>
      <c r="K94" s="437"/>
      <c r="L94" s="140"/>
      <c r="M94" s="143"/>
      <c r="N94" s="46"/>
    </row>
    <row r="95" spans="1:14" ht="27" hidden="1" thickBot="1" x14ac:dyDescent="0.3">
      <c r="A95" s="2">
        <v>2</v>
      </c>
      <c r="B95" s="2" t="s">
        <v>276</v>
      </c>
      <c r="C95" s="34" t="s">
        <v>281</v>
      </c>
      <c r="D95" s="54" t="s">
        <v>282</v>
      </c>
      <c r="E95" s="439"/>
      <c r="F95" s="439"/>
      <c r="G95" s="366"/>
      <c r="H95" s="349">
        <f t="shared" si="1"/>
        <v>0</v>
      </c>
      <c r="I95" s="440"/>
      <c r="J95" s="440"/>
      <c r="K95" s="437"/>
      <c r="L95" s="140"/>
      <c r="M95" s="143"/>
      <c r="N95" s="46"/>
    </row>
    <row r="96" spans="1:14" ht="14.4" hidden="1" thickBot="1" x14ac:dyDescent="0.3">
      <c r="A96" s="2">
        <v>2</v>
      </c>
      <c r="B96" s="2" t="s">
        <v>276</v>
      </c>
      <c r="C96" s="34" t="s">
        <v>283</v>
      </c>
      <c r="D96" s="50" t="s">
        <v>284</v>
      </c>
      <c r="E96" s="439"/>
      <c r="F96" s="439"/>
      <c r="G96" s="366">
        <v>100000</v>
      </c>
      <c r="H96" s="349" t="s">
        <v>57</v>
      </c>
      <c r="I96" s="440"/>
      <c r="J96" s="440"/>
      <c r="K96" s="437"/>
      <c r="L96" s="140"/>
      <c r="M96" s="143"/>
      <c r="N96" s="46"/>
    </row>
    <row r="97" spans="1:14" ht="14.4" hidden="1" thickBot="1" x14ac:dyDescent="0.3">
      <c r="A97" s="2">
        <v>2</v>
      </c>
      <c r="B97" s="2" t="s">
        <v>276</v>
      </c>
      <c r="C97" s="34" t="s">
        <v>287</v>
      </c>
      <c r="D97" s="50" t="s">
        <v>288</v>
      </c>
      <c r="E97" s="439"/>
      <c r="F97" s="439"/>
      <c r="G97" s="366">
        <v>300000</v>
      </c>
      <c r="H97" s="349">
        <f t="shared" si="1"/>
        <v>300000</v>
      </c>
      <c r="I97" s="440"/>
      <c r="J97" s="440"/>
      <c r="K97" s="437"/>
      <c r="L97" s="140"/>
      <c r="M97" s="143"/>
      <c r="N97" s="46"/>
    </row>
    <row r="98" spans="1:14" ht="14.4" hidden="1" thickBot="1" x14ac:dyDescent="0.3">
      <c r="A98" s="2">
        <v>2</v>
      </c>
      <c r="B98" s="2" t="s">
        <v>276</v>
      </c>
      <c r="C98" s="34" t="s">
        <v>289</v>
      </c>
      <c r="D98" s="50" t="s">
        <v>290</v>
      </c>
      <c r="E98" s="439"/>
      <c r="F98" s="439"/>
      <c r="G98" s="366">
        <v>400000</v>
      </c>
      <c r="H98" s="349">
        <f t="shared" si="1"/>
        <v>400000</v>
      </c>
      <c r="I98" s="440"/>
      <c r="J98" s="440"/>
      <c r="K98" s="437"/>
      <c r="L98" s="140"/>
      <c r="M98" s="143"/>
      <c r="N98" s="46"/>
    </row>
    <row r="99" spans="1:14" ht="14.4" hidden="1" thickBot="1" x14ac:dyDescent="0.3">
      <c r="A99" s="2">
        <v>2</v>
      </c>
      <c r="B99" s="2" t="s">
        <v>276</v>
      </c>
      <c r="C99" s="34" t="s">
        <v>293</v>
      </c>
      <c r="D99" s="50" t="s">
        <v>294</v>
      </c>
      <c r="E99" s="439"/>
      <c r="F99" s="439"/>
      <c r="G99" s="366">
        <v>100000</v>
      </c>
      <c r="H99" s="349">
        <f t="shared" si="1"/>
        <v>100000</v>
      </c>
      <c r="I99" s="440"/>
      <c r="J99" s="440"/>
      <c r="K99" s="437"/>
      <c r="L99" s="140"/>
      <c r="M99" s="143"/>
      <c r="N99" s="46"/>
    </row>
    <row r="100" spans="1:14" ht="14.4" hidden="1" thickBot="1" x14ac:dyDescent="0.3">
      <c r="A100" s="2">
        <v>2</v>
      </c>
      <c r="B100" s="2" t="s">
        <v>276</v>
      </c>
      <c r="C100" s="34" t="s">
        <v>295</v>
      </c>
      <c r="D100" s="50" t="s">
        <v>296</v>
      </c>
      <c r="E100" s="439"/>
      <c r="F100" s="439"/>
      <c r="G100" s="366"/>
      <c r="H100" s="349">
        <f t="shared" si="1"/>
        <v>0</v>
      </c>
      <c r="I100" s="440"/>
      <c r="J100" s="440"/>
      <c r="K100" s="437"/>
      <c r="L100" s="140"/>
      <c r="M100" s="143"/>
      <c r="N100" s="46"/>
    </row>
    <row r="101" spans="1:14" ht="14.4" hidden="1" thickBot="1" x14ac:dyDescent="0.3">
      <c r="A101" s="2">
        <v>2</v>
      </c>
      <c r="B101" s="2" t="s">
        <v>276</v>
      </c>
      <c r="C101" s="34" t="s">
        <v>298</v>
      </c>
      <c r="D101" s="50" t="s">
        <v>299</v>
      </c>
      <c r="E101" s="439"/>
      <c r="F101" s="439"/>
      <c r="G101" s="366"/>
      <c r="H101" s="349">
        <f t="shared" si="1"/>
        <v>0</v>
      </c>
      <c r="I101" s="440"/>
      <c r="J101" s="440"/>
      <c r="K101" s="437"/>
      <c r="L101" s="140"/>
      <c r="M101" s="143"/>
      <c r="N101" s="46"/>
    </row>
    <row r="102" spans="1:14" ht="14.4" hidden="1" thickBot="1" x14ac:dyDescent="0.3">
      <c r="A102" s="2">
        <v>3</v>
      </c>
      <c r="B102" s="2" t="s">
        <v>300</v>
      </c>
      <c r="C102" s="34" t="s">
        <v>301</v>
      </c>
      <c r="D102" s="50" t="s">
        <v>302</v>
      </c>
      <c r="E102" s="439"/>
      <c r="F102" s="439"/>
      <c r="G102" s="369"/>
      <c r="H102" s="349">
        <f t="shared" si="1"/>
        <v>0</v>
      </c>
      <c r="I102" s="440"/>
      <c r="J102" s="440"/>
      <c r="K102" s="437"/>
      <c r="L102" s="140"/>
      <c r="M102" s="143"/>
      <c r="N102" s="46"/>
    </row>
    <row r="103" spans="1:14" ht="14.4" hidden="1" thickBot="1" x14ac:dyDescent="0.3">
      <c r="A103" s="2">
        <v>3</v>
      </c>
      <c r="B103" s="2" t="s">
        <v>300</v>
      </c>
      <c r="C103" s="34" t="s">
        <v>303</v>
      </c>
      <c r="D103" s="50" t="s">
        <v>304</v>
      </c>
      <c r="E103" s="439"/>
      <c r="F103" s="439"/>
      <c r="G103" s="369"/>
      <c r="H103" s="349">
        <f t="shared" si="1"/>
        <v>0</v>
      </c>
      <c r="I103" s="440"/>
      <c r="J103" s="440"/>
      <c r="K103" s="437"/>
      <c r="L103" s="140"/>
      <c r="M103" s="143"/>
      <c r="N103" s="46"/>
    </row>
    <row r="104" spans="1:14" ht="14.4" hidden="1" thickBot="1" x14ac:dyDescent="0.3">
      <c r="A104" s="2">
        <v>3</v>
      </c>
      <c r="B104" s="2" t="s">
        <v>300</v>
      </c>
      <c r="C104" s="34" t="s">
        <v>305</v>
      </c>
      <c r="D104" s="50" t="s">
        <v>306</v>
      </c>
      <c r="E104" s="439"/>
      <c r="F104" s="439"/>
      <c r="G104" s="369"/>
      <c r="H104" s="349">
        <f t="shared" si="1"/>
        <v>0</v>
      </c>
      <c r="I104" s="440"/>
      <c r="J104" s="440"/>
      <c r="K104" s="437"/>
      <c r="L104" s="140"/>
      <c r="M104" s="143"/>
      <c r="N104" s="46"/>
    </row>
    <row r="105" spans="1:14" ht="14.4" hidden="1" thickBot="1" x14ac:dyDescent="0.3">
      <c r="A105" s="2">
        <v>3</v>
      </c>
      <c r="B105" s="2" t="s">
        <v>300</v>
      </c>
      <c r="C105" s="34" t="s">
        <v>307</v>
      </c>
      <c r="D105" s="50" t="s">
        <v>308</v>
      </c>
      <c r="E105" s="439"/>
      <c r="F105" s="439"/>
      <c r="G105" s="369"/>
      <c r="H105" s="349">
        <f t="shared" si="1"/>
        <v>0</v>
      </c>
      <c r="I105" s="440"/>
      <c r="J105" s="440"/>
      <c r="K105" s="437"/>
      <c r="L105" s="140"/>
      <c r="M105" s="143"/>
      <c r="N105" s="46"/>
    </row>
    <row r="106" spans="1:14" ht="14.4" hidden="1" thickBot="1" x14ac:dyDescent="0.3">
      <c r="A106" s="2">
        <v>3</v>
      </c>
      <c r="B106" s="2" t="s">
        <v>309</v>
      </c>
      <c r="C106" s="34" t="s">
        <v>310</v>
      </c>
      <c r="D106" s="50" t="s">
        <v>311</v>
      </c>
      <c r="E106" s="439"/>
      <c r="F106" s="439"/>
      <c r="G106" s="369"/>
      <c r="H106" s="349">
        <f t="shared" si="1"/>
        <v>0</v>
      </c>
      <c r="I106" s="440"/>
      <c r="J106" s="440"/>
      <c r="K106" s="437"/>
      <c r="L106" s="140"/>
      <c r="M106" s="143"/>
      <c r="N106" s="46"/>
    </row>
    <row r="107" spans="1:14" ht="14.4" hidden="1" thickBot="1" x14ac:dyDescent="0.3">
      <c r="A107" s="2">
        <v>3</v>
      </c>
      <c r="B107" s="2" t="s">
        <v>309</v>
      </c>
      <c r="C107" s="34" t="s">
        <v>312</v>
      </c>
      <c r="D107" s="50" t="s">
        <v>313</v>
      </c>
      <c r="E107" s="439"/>
      <c r="F107" s="439"/>
      <c r="G107" s="369"/>
      <c r="H107" s="349">
        <f t="shared" si="1"/>
        <v>0</v>
      </c>
      <c r="I107" s="440"/>
      <c r="J107" s="440"/>
      <c r="K107" s="437"/>
      <c r="L107" s="140"/>
      <c r="M107" s="143"/>
      <c r="N107" s="46"/>
    </row>
    <row r="108" spans="1:14" ht="14.4" hidden="1" thickBot="1" x14ac:dyDescent="0.3">
      <c r="A108" s="2">
        <v>3</v>
      </c>
      <c r="B108" s="2" t="s">
        <v>309</v>
      </c>
      <c r="C108" s="34" t="s">
        <v>314</v>
      </c>
      <c r="D108" s="50" t="s">
        <v>315</v>
      </c>
      <c r="E108" s="439"/>
      <c r="F108" s="439"/>
      <c r="G108" s="369"/>
      <c r="H108" s="349">
        <f t="shared" si="1"/>
        <v>0</v>
      </c>
      <c r="I108" s="440"/>
      <c r="J108" s="440"/>
      <c r="K108" s="437"/>
      <c r="L108" s="140"/>
      <c r="M108" s="143"/>
      <c r="N108" s="46"/>
    </row>
    <row r="109" spans="1:14" ht="14.4" hidden="1" thickBot="1" x14ac:dyDescent="0.3">
      <c r="A109" s="2">
        <v>3</v>
      </c>
      <c r="B109" s="2" t="s">
        <v>309</v>
      </c>
      <c r="C109" s="34" t="s">
        <v>316</v>
      </c>
      <c r="D109" s="50" t="s">
        <v>317</v>
      </c>
      <c r="E109" s="439"/>
      <c r="F109" s="439"/>
      <c r="G109" s="369"/>
      <c r="H109" s="349">
        <f t="shared" si="1"/>
        <v>0</v>
      </c>
      <c r="I109" s="440"/>
      <c r="J109" s="440"/>
      <c r="K109" s="437"/>
      <c r="L109" s="140"/>
      <c r="M109" s="143"/>
      <c r="N109" s="46"/>
    </row>
    <row r="110" spans="1:14" ht="14.4" hidden="1" thickBot="1" x14ac:dyDescent="0.3">
      <c r="A110" s="2">
        <v>3</v>
      </c>
      <c r="B110" s="2" t="s">
        <v>309</v>
      </c>
      <c r="C110" s="34" t="s">
        <v>318</v>
      </c>
      <c r="D110" s="50" t="s">
        <v>319</v>
      </c>
      <c r="E110" s="439"/>
      <c r="F110" s="439"/>
      <c r="G110" s="369"/>
      <c r="H110" s="349">
        <f t="shared" si="1"/>
        <v>0</v>
      </c>
      <c r="I110" s="440"/>
      <c r="J110" s="440"/>
      <c r="K110" s="437"/>
      <c r="L110" s="140"/>
      <c r="M110" s="143"/>
      <c r="N110" s="46"/>
    </row>
    <row r="111" spans="1:14" ht="14.4" hidden="1" thickBot="1" x14ac:dyDescent="0.3">
      <c r="A111" s="2">
        <v>3</v>
      </c>
      <c r="B111" s="2" t="s">
        <v>309</v>
      </c>
      <c r="C111" s="34" t="s">
        <v>320</v>
      </c>
      <c r="D111" s="50" t="s">
        <v>321</v>
      </c>
      <c r="E111" s="439"/>
      <c r="F111" s="439"/>
      <c r="G111" s="369"/>
      <c r="H111" s="349">
        <f t="shared" si="1"/>
        <v>0</v>
      </c>
      <c r="I111" s="440"/>
      <c r="J111" s="440"/>
      <c r="K111" s="437"/>
      <c r="L111" s="140"/>
      <c r="M111" s="143"/>
      <c r="N111" s="46"/>
    </row>
    <row r="112" spans="1:14" ht="14.4" hidden="1" thickBot="1" x14ac:dyDescent="0.3">
      <c r="A112" s="2">
        <v>3</v>
      </c>
      <c r="B112" s="2" t="s">
        <v>309</v>
      </c>
      <c r="C112" s="34" t="s">
        <v>322</v>
      </c>
      <c r="D112" s="50" t="s">
        <v>323</v>
      </c>
      <c r="E112" s="439"/>
      <c r="F112" s="439"/>
      <c r="G112" s="369"/>
      <c r="H112" s="349">
        <f t="shared" si="1"/>
        <v>0</v>
      </c>
      <c r="I112" s="440"/>
      <c r="J112" s="440"/>
      <c r="K112" s="437"/>
      <c r="L112" s="140"/>
      <c r="M112" s="143"/>
      <c r="N112" s="46"/>
    </row>
    <row r="113" spans="1:14" ht="14.4" hidden="1" thickBot="1" x14ac:dyDescent="0.3">
      <c r="A113" s="2">
        <v>3</v>
      </c>
      <c r="B113" s="2" t="s">
        <v>309</v>
      </c>
      <c r="C113" s="34" t="s">
        <v>324</v>
      </c>
      <c r="D113" s="50" t="s">
        <v>325</v>
      </c>
      <c r="E113" s="439"/>
      <c r="F113" s="439"/>
      <c r="G113" s="369"/>
      <c r="H113" s="349">
        <f t="shared" si="1"/>
        <v>0</v>
      </c>
      <c r="I113" s="440"/>
      <c r="J113" s="440"/>
      <c r="K113" s="437"/>
      <c r="L113" s="140"/>
      <c r="M113" s="143"/>
      <c r="N113" s="46"/>
    </row>
    <row r="114" spans="1:14" ht="14.4" hidden="1" thickBot="1" x14ac:dyDescent="0.3">
      <c r="A114" s="2">
        <v>3</v>
      </c>
      <c r="B114" s="2" t="s">
        <v>326</v>
      </c>
      <c r="C114" s="34" t="s">
        <v>327</v>
      </c>
      <c r="D114" s="50" t="s">
        <v>328</v>
      </c>
      <c r="E114" s="439"/>
      <c r="F114" s="439"/>
      <c r="G114" s="369"/>
      <c r="H114" s="349">
        <f t="shared" si="1"/>
        <v>0</v>
      </c>
      <c r="I114" s="440"/>
      <c r="J114" s="440"/>
      <c r="K114" s="437"/>
      <c r="L114" s="140"/>
      <c r="M114" s="143"/>
      <c r="N114" s="46"/>
    </row>
    <row r="115" spans="1:14" ht="14.4" hidden="1" thickBot="1" x14ac:dyDescent="0.3">
      <c r="A115" s="2">
        <v>3</v>
      </c>
      <c r="B115" s="2" t="s">
        <v>326</v>
      </c>
      <c r="C115" s="34" t="s">
        <v>329</v>
      </c>
      <c r="D115" s="50" t="s">
        <v>330</v>
      </c>
      <c r="E115" s="439"/>
      <c r="F115" s="439"/>
      <c r="G115" s="369"/>
      <c r="H115" s="349">
        <f t="shared" si="1"/>
        <v>0</v>
      </c>
      <c r="I115" s="440"/>
      <c r="J115" s="440"/>
      <c r="K115" s="437"/>
      <c r="L115" s="140"/>
      <c r="M115" s="143"/>
      <c r="N115" s="46"/>
    </row>
    <row r="116" spans="1:14" ht="14.4" hidden="1" thickBot="1" x14ac:dyDescent="0.3">
      <c r="A116" s="2">
        <v>3</v>
      </c>
      <c r="B116" s="2" t="s">
        <v>331</v>
      </c>
      <c r="C116" s="34" t="s">
        <v>332</v>
      </c>
      <c r="D116" s="50" t="s">
        <v>333</v>
      </c>
      <c r="E116" s="439"/>
      <c r="F116" s="439"/>
      <c r="G116" s="369"/>
      <c r="H116" s="349">
        <f t="shared" si="1"/>
        <v>0</v>
      </c>
      <c r="I116" s="440"/>
      <c r="J116" s="440"/>
      <c r="K116" s="437"/>
      <c r="L116" s="140"/>
      <c r="M116" s="143"/>
      <c r="N116" s="46"/>
    </row>
    <row r="117" spans="1:14" ht="14.4" hidden="1" thickBot="1" x14ac:dyDescent="0.3">
      <c r="A117" s="2">
        <v>3</v>
      </c>
      <c r="B117" s="2" t="s">
        <v>331</v>
      </c>
      <c r="C117" s="34" t="s">
        <v>334</v>
      </c>
      <c r="D117" s="50" t="s">
        <v>335</v>
      </c>
      <c r="E117" s="439"/>
      <c r="F117" s="439"/>
      <c r="G117" s="369"/>
      <c r="H117" s="349">
        <f t="shared" si="1"/>
        <v>0</v>
      </c>
      <c r="I117" s="440"/>
      <c r="J117" s="440"/>
      <c r="K117" s="437"/>
      <c r="L117" s="140"/>
      <c r="M117" s="143"/>
      <c r="N117" s="46"/>
    </row>
    <row r="118" spans="1:14" ht="14.4" hidden="1" thickBot="1" x14ac:dyDescent="0.3">
      <c r="A118" s="2">
        <v>3</v>
      </c>
      <c r="B118" s="2" t="s">
        <v>331</v>
      </c>
      <c r="C118" s="34" t="s">
        <v>336</v>
      </c>
      <c r="D118" s="50" t="s">
        <v>337</v>
      </c>
      <c r="E118" s="439"/>
      <c r="F118" s="439"/>
      <c r="G118" s="369"/>
      <c r="H118" s="349">
        <f t="shared" si="1"/>
        <v>0</v>
      </c>
      <c r="I118" s="440"/>
      <c r="J118" s="440"/>
      <c r="K118" s="437"/>
      <c r="L118" s="140"/>
      <c r="M118" s="143"/>
      <c r="N118" s="46"/>
    </row>
    <row r="119" spans="1:14" ht="14.4" hidden="1" thickBot="1" x14ac:dyDescent="0.3">
      <c r="A119" s="2">
        <v>3</v>
      </c>
      <c r="B119" s="2" t="s">
        <v>331</v>
      </c>
      <c r="C119" s="34" t="s">
        <v>338</v>
      </c>
      <c r="D119" s="50" t="s">
        <v>339</v>
      </c>
      <c r="E119" s="439"/>
      <c r="F119" s="439"/>
      <c r="G119" s="369"/>
      <c r="H119" s="349">
        <f t="shared" si="1"/>
        <v>0</v>
      </c>
      <c r="I119" s="440"/>
      <c r="J119" s="440"/>
      <c r="K119" s="437"/>
      <c r="L119" s="140"/>
      <c r="M119" s="143"/>
      <c r="N119" s="46"/>
    </row>
    <row r="120" spans="1:14" ht="14.4" hidden="1" thickBot="1" x14ac:dyDescent="0.3">
      <c r="A120" s="2">
        <v>3</v>
      </c>
      <c r="B120" s="2" t="s">
        <v>331</v>
      </c>
      <c r="C120" s="34" t="s">
        <v>340</v>
      </c>
      <c r="D120" s="50" t="s">
        <v>341</v>
      </c>
      <c r="E120" s="439"/>
      <c r="F120" s="439"/>
      <c r="G120" s="369"/>
      <c r="H120" s="349">
        <f t="shared" si="1"/>
        <v>0</v>
      </c>
      <c r="I120" s="440"/>
      <c r="J120" s="440"/>
      <c r="K120" s="437"/>
      <c r="L120" s="140"/>
      <c r="M120" s="143"/>
      <c r="N120" s="46"/>
    </row>
    <row r="121" spans="1:14" ht="14.4" hidden="1" thickBot="1" x14ac:dyDescent="0.3">
      <c r="A121" s="2">
        <v>4</v>
      </c>
      <c r="B121" s="2" t="s">
        <v>342</v>
      </c>
      <c r="C121" s="34" t="s">
        <v>343</v>
      </c>
      <c r="D121" s="50" t="s">
        <v>344</v>
      </c>
      <c r="E121" s="439"/>
      <c r="F121" s="439"/>
      <c r="G121" s="369"/>
      <c r="H121" s="349">
        <f t="shared" si="1"/>
        <v>0</v>
      </c>
      <c r="I121" s="440"/>
      <c r="J121" s="440"/>
      <c r="K121" s="437"/>
      <c r="L121" s="140"/>
      <c r="M121" s="143"/>
      <c r="N121" s="46"/>
    </row>
    <row r="122" spans="1:14" ht="14.4" hidden="1" thickBot="1" x14ac:dyDescent="0.3">
      <c r="A122" s="2">
        <v>4</v>
      </c>
      <c r="B122" s="2" t="s">
        <v>342</v>
      </c>
      <c r="C122" s="34" t="s">
        <v>345</v>
      </c>
      <c r="D122" s="50" t="s">
        <v>346</v>
      </c>
      <c r="E122" s="439"/>
      <c r="F122" s="439"/>
      <c r="G122" s="369"/>
      <c r="H122" s="349">
        <f t="shared" si="1"/>
        <v>0</v>
      </c>
      <c r="I122" s="440"/>
      <c r="J122" s="440"/>
      <c r="K122" s="437"/>
      <c r="L122" s="140"/>
      <c r="M122" s="143"/>
      <c r="N122" s="46"/>
    </row>
    <row r="123" spans="1:14" ht="14.4" hidden="1" thickBot="1" x14ac:dyDescent="0.3">
      <c r="A123" s="2">
        <v>4</v>
      </c>
      <c r="B123" s="2" t="s">
        <v>342</v>
      </c>
      <c r="C123" s="34" t="s">
        <v>347</v>
      </c>
      <c r="D123" s="50" t="s">
        <v>348</v>
      </c>
      <c r="E123" s="439"/>
      <c r="F123" s="439"/>
      <c r="G123" s="369"/>
      <c r="H123" s="349">
        <f t="shared" si="1"/>
        <v>0</v>
      </c>
      <c r="I123" s="440"/>
      <c r="J123" s="440"/>
      <c r="K123" s="437"/>
      <c r="L123" s="140"/>
      <c r="M123" s="143"/>
      <c r="N123" s="46"/>
    </row>
    <row r="124" spans="1:14" ht="14.4" hidden="1" thickBot="1" x14ac:dyDescent="0.3">
      <c r="A124" s="2">
        <v>4</v>
      </c>
      <c r="B124" s="2" t="s">
        <v>342</v>
      </c>
      <c r="C124" s="34" t="s">
        <v>349</v>
      </c>
      <c r="D124" s="50" t="s">
        <v>350</v>
      </c>
      <c r="E124" s="439"/>
      <c r="F124" s="439"/>
      <c r="G124" s="369"/>
      <c r="H124" s="349">
        <f t="shared" si="1"/>
        <v>0</v>
      </c>
      <c r="I124" s="440"/>
      <c r="J124" s="440"/>
      <c r="K124" s="437"/>
      <c r="L124" s="140"/>
      <c r="M124" s="143"/>
      <c r="N124" s="46"/>
    </row>
    <row r="125" spans="1:14" ht="14.4" hidden="1" thickBot="1" x14ac:dyDescent="0.3">
      <c r="A125" s="2">
        <v>4</v>
      </c>
      <c r="B125" s="2" t="s">
        <v>342</v>
      </c>
      <c r="C125" s="34" t="s">
        <v>351</v>
      </c>
      <c r="D125" s="50" t="s">
        <v>352</v>
      </c>
      <c r="E125" s="439"/>
      <c r="F125" s="439"/>
      <c r="G125" s="369"/>
      <c r="H125" s="349">
        <f t="shared" si="1"/>
        <v>0</v>
      </c>
      <c r="I125" s="440"/>
      <c r="J125" s="440"/>
      <c r="K125" s="437"/>
      <c r="L125" s="140"/>
      <c r="M125" s="143"/>
      <c r="N125" s="46"/>
    </row>
    <row r="126" spans="1:14" ht="14.4" hidden="1" thickBot="1" x14ac:dyDescent="0.3">
      <c r="A126" s="2">
        <v>4</v>
      </c>
      <c r="B126" s="2" t="s">
        <v>342</v>
      </c>
      <c r="C126" s="34" t="s">
        <v>353</v>
      </c>
      <c r="D126" s="50" t="s">
        <v>354</v>
      </c>
      <c r="E126" s="439"/>
      <c r="F126" s="439"/>
      <c r="G126" s="369"/>
      <c r="H126" s="349">
        <f t="shared" si="1"/>
        <v>0</v>
      </c>
      <c r="I126" s="440"/>
      <c r="J126" s="440"/>
      <c r="K126" s="437"/>
      <c r="L126" s="140"/>
      <c r="M126" s="143"/>
      <c r="N126" s="46"/>
    </row>
    <row r="127" spans="1:14" ht="14.4" hidden="1" thickBot="1" x14ac:dyDescent="0.3">
      <c r="A127" s="2">
        <v>4</v>
      </c>
      <c r="B127" s="2" t="s">
        <v>342</v>
      </c>
      <c r="C127" s="34" t="s">
        <v>355</v>
      </c>
      <c r="D127" s="50" t="s">
        <v>356</v>
      </c>
      <c r="E127" s="439"/>
      <c r="F127" s="439"/>
      <c r="G127" s="369"/>
      <c r="H127" s="349">
        <f t="shared" si="1"/>
        <v>0</v>
      </c>
      <c r="I127" s="440"/>
      <c r="J127" s="440"/>
      <c r="K127" s="437"/>
      <c r="L127" s="140"/>
      <c r="M127" s="143"/>
      <c r="N127" s="46"/>
    </row>
    <row r="128" spans="1:14" ht="14.4" hidden="1" thickBot="1" x14ac:dyDescent="0.3">
      <c r="A128" s="2">
        <v>4</v>
      </c>
      <c r="B128" s="2" t="s">
        <v>342</v>
      </c>
      <c r="C128" s="34" t="s">
        <v>357</v>
      </c>
      <c r="D128" s="50" t="s">
        <v>358</v>
      </c>
      <c r="E128" s="439"/>
      <c r="F128" s="439"/>
      <c r="G128" s="369"/>
      <c r="H128" s="349">
        <f t="shared" si="1"/>
        <v>0</v>
      </c>
      <c r="I128" s="440"/>
      <c r="J128" s="440"/>
      <c r="K128" s="437"/>
      <c r="L128" s="140"/>
      <c r="M128" s="143"/>
      <c r="N128" s="46"/>
    </row>
    <row r="129" spans="1:14" ht="14.4" hidden="1" thickBot="1" x14ac:dyDescent="0.3">
      <c r="A129" s="2">
        <v>4</v>
      </c>
      <c r="B129" s="2" t="s">
        <v>359</v>
      </c>
      <c r="C129" s="34" t="s">
        <v>360</v>
      </c>
      <c r="D129" s="50" t="s">
        <v>361</v>
      </c>
      <c r="E129" s="439"/>
      <c r="F129" s="439"/>
      <c r="G129" s="369"/>
      <c r="H129" s="349">
        <f t="shared" si="1"/>
        <v>0</v>
      </c>
      <c r="I129" s="440"/>
      <c r="J129" s="440"/>
      <c r="K129" s="437"/>
      <c r="L129" s="140"/>
      <c r="M129" s="143"/>
      <c r="N129" s="46"/>
    </row>
    <row r="130" spans="1:14" ht="14.4" hidden="1" thickBot="1" x14ac:dyDescent="0.3">
      <c r="A130" s="2">
        <v>4</v>
      </c>
      <c r="B130" s="2" t="s">
        <v>359</v>
      </c>
      <c r="C130" s="34" t="s">
        <v>362</v>
      </c>
      <c r="D130" s="50" t="s">
        <v>363</v>
      </c>
      <c r="E130" s="439"/>
      <c r="F130" s="439"/>
      <c r="G130" s="369"/>
      <c r="H130" s="349">
        <f t="shared" si="1"/>
        <v>0</v>
      </c>
      <c r="I130" s="440"/>
      <c r="J130" s="440"/>
      <c r="K130" s="437"/>
      <c r="L130" s="140"/>
      <c r="M130" s="143"/>
      <c r="N130" s="46"/>
    </row>
    <row r="131" spans="1:14" ht="14.4" hidden="1" thickBot="1" x14ac:dyDescent="0.3">
      <c r="A131" s="2">
        <v>4</v>
      </c>
      <c r="B131" s="2" t="s">
        <v>359</v>
      </c>
      <c r="C131" s="34" t="s">
        <v>364</v>
      </c>
      <c r="D131" s="50" t="s">
        <v>365</v>
      </c>
      <c r="E131" s="439"/>
      <c r="F131" s="439"/>
      <c r="G131" s="369"/>
      <c r="H131" s="349">
        <f t="shared" si="1"/>
        <v>0</v>
      </c>
      <c r="I131" s="440"/>
      <c r="J131" s="440"/>
      <c r="K131" s="437"/>
      <c r="L131" s="140"/>
      <c r="M131" s="143"/>
      <c r="N131" s="46"/>
    </row>
    <row r="132" spans="1:14" ht="14.4" hidden="1" thickBot="1" x14ac:dyDescent="0.3">
      <c r="A132" s="2">
        <v>4</v>
      </c>
      <c r="B132" s="2" t="s">
        <v>359</v>
      </c>
      <c r="C132" s="34" t="s">
        <v>366</v>
      </c>
      <c r="D132" s="50" t="s">
        <v>367</v>
      </c>
      <c r="E132" s="439"/>
      <c r="F132" s="439"/>
      <c r="G132" s="369"/>
      <c r="H132" s="349">
        <f t="shared" si="1"/>
        <v>0</v>
      </c>
      <c r="I132" s="440"/>
      <c r="J132" s="440"/>
      <c r="K132" s="437"/>
      <c r="L132" s="140"/>
      <c r="M132" s="143"/>
      <c r="N132" s="46"/>
    </row>
    <row r="133" spans="1:14" ht="14.4" hidden="1" thickBot="1" x14ac:dyDescent="0.3">
      <c r="A133" s="2">
        <v>4</v>
      </c>
      <c r="B133" s="2" t="s">
        <v>359</v>
      </c>
      <c r="C133" s="34" t="s">
        <v>368</v>
      </c>
      <c r="D133" s="50" t="s">
        <v>369</v>
      </c>
      <c r="E133" s="439"/>
      <c r="F133" s="439"/>
      <c r="G133" s="369"/>
      <c r="H133" s="349">
        <f t="shared" si="1"/>
        <v>0</v>
      </c>
      <c r="I133" s="440"/>
      <c r="J133" s="440"/>
      <c r="K133" s="437"/>
      <c r="L133" s="140"/>
      <c r="M133" s="143"/>
      <c r="N133" s="46"/>
    </row>
    <row r="134" spans="1:14" ht="14.4" hidden="1" thickBot="1" x14ac:dyDescent="0.3">
      <c r="A134" s="2">
        <v>4</v>
      </c>
      <c r="B134" s="2" t="s">
        <v>359</v>
      </c>
      <c r="C134" s="34" t="s">
        <v>370</v>
      </c>
      <c r="D134" s="50" t="s">
        <v>371</v>
      </c>
      <c r="E134" s="439"/>
      <c r="F134" s="439"/>
      <c r="G134" s="369"/>
      <c r="H134" s="349">
        <f t="shared" si="1"/>
        <v>0</v>
      </c>
      <c r="I134" s="440"/>
      <c r="J134" s="440"/>
      <c r="K134" s="437"/>
      <c r="L134" s="140"/>
      <c r="M134" s="143"/>
      <c r="N134" s="46"/>
    </row>
    <row r="135" spans="1:14" ht="14.4" hidden="1" thickBot="1" x14ac:dyDescent="0.3">
      <c r="A135" s="2">
        <v>4</v>
      </c>
      <c r="B135" s="2" t="s">
        <v>359</v>
      </c>
      <c r="C135" s="34" t="s">
        <v>372</v>
      </c>
      <c r="D135" s="50" t="s">
        <v>373</v>
      </c>
      <c r="E135" s="439"/>
      <c r="F135" s="439"/>
      <c r="G135" s="369"/>
      <c r="H135" s="349">
        <f t="shared" ref="H135:H198" si="2">+E135+F135+G135</f>
        <v>0</v>
      </c>
      <c r="I135" s="440"/>
      <c r="J135" s="440"/>
      <c r="K135" s="437"/>
      <c r="L135" s="140"/>
      <c r="M135" s="143"/>
      <c r="N135" s="46"/>
    </row>
    <row r="136" spans="1:14" ht="14.4" hidden="1" thickBot="1" x14ac:dyDescent="0.3">
      <c r="A136" s="2">
        <v>4</v>
      </c>
      <c r="B136" s="2" t="s">
        <v>359</v>
      </c>
      <c r="C136" s="34" t="s">
        <v>374</v>
      </c>
      <c r="D136" s="50" t="s">
        <v>375</v>
      </c>
      <c r="E136" s="439"/>
      <c r="F136" s="439"/>
      <c r="G136" s="369"/>
      <c r="H136" s="349">
        <f t="shared" si="2"/>
        <v>0</v>
      </c>
      <c r="I136" s="440"/>
      <c r="J136" s="440"/>
      <c r="K136" s="437"/>
      <c r="L136" s="140"/>
      <c r="M136" s="143"/>
      <c r="N136" s="46"/>
    </row>
    <row r="137" spans="1:14" ht="14.4" hidden="1" thickBot="1" x14ac:dyDescent="0.3">
      <c r="A137" s="2">
        <v>4</v>
      </c>
      <c r="B137" s="2" t="s">
        <v>376</v>
      </c>
      <c r="C137" s="34" t="s">
        <v>377</v>
      </c>
      <c r="D137" s="50" t="s">
        <v>378</v>
      </c>
      <c r="E137" s="439"/>
      <c r="F137" s="439"/>
      <c r="G137" s="369"/>
      <c r="H137" s="349">
        <f t="shared" si="2"/>
        <v>0</v>
      </c>
      <c r="I137" s="440"/>
      <c r="J137" s="440"/>
      <c r="K137" s="437"/>
      <c r="L137" s="140"/>
      <c r="M137" s="143"/>
      <c r="N137" s="46"/>
    </row>
    <row r="138" spans="1:14" ht="14.4" hidden="1" thickBot="1" x14ac:dyDescent="0.3">
      <c r="A138" s="2">
        <v>4</v>
      </c>
      <c r="B138" s="2" t="s">
        <v>376</v>
      </c>
      <c r="C138" s="34" t="s">
        <v>379</v>
      </c>
      <c r="D138" s="50" t="s">
        <v>380</v>
      </c>
      <c r="E138" s="439"/>
      <c r="F138" s="439"/>
      <c r="G138" s="369"/>
      <c r="H138" s="349">
        <f t="shared" si="2"/>
        <v>0</v>
      </c>
      <c r="I138" s="440"/>
      <c r="J138" s="440"/>
      <c r="K138" s="437"/>
      <c r="L138" s="140"/>
      <c r="M138" s="143"/>
      <c r="N138" s="46"/>
    </row>
    <row r="139" spans="1:14" ht="14.4" hidden="1" thickBot="1" x14ac:dyDescent="0.3">
      <c r="A139" s="2">
        <v>5</v>
      </c>
      <c r="B139" s="2" t="s">
        <v>381</v>
      </c>
      <c r="C139" s="34" t="s">
        <v>382</v>
      </c>
      <c r="D139" s="50" t="s">
        <v>383</v>
      </c>
      <c r="E139" s="439"/>
      <c r="F139" s="439"/>
      <c r="G139" s="366"/>
      <c r="H139" s="349">
        <f t="shared" si="2"/>
        <v>0</v>
      </c>
      <c r="I139" s="440"/>
      <c r="J139" s="440"/>
      <c r="K139" s="437"/>
      <c r="L139" s="140"/>
      <c r="M139" s="143"/>
      <c r="N139" s="46"/>
    </row>
    <row r="140" spans="1:14" ht="14.4" hidden="1" thickBot="1" x14ac:dyDescent="0.3">
      <c r="A140" s="2">
        <v>5</v>
      </c>
      <c r="B140" s="2" t="s">
        <v>381</v>
      </c>
      <c r="C140" s="34" t="s">
        <v>384</v>
      </c>
      <c r="D140" s="50" t="s">
        <v>385</v>
      </c>
      <c r="E140" s="439"/>
      <c r="F140" s="439"/>
      <c r="G140" s="366"/>
      <c r="H140" s="349">
        <f t="shared" si="2"/>
        <v>0</v>
      </c>
      <c r="I140" s="440"/>
      <c r="J140" s="440"/>
      <c r="K140" s="437"/>
      <c r="L140" s="140"/>
      <c r="M140" s="143"/>
      <c r="N140" s="46"/>
    </row>
    <row r="141" spans="1:14" ht="14.4" hidden="1" thickBot="1" x14ac:dyDescent="0.3">
      <c r="A141" s="2">
        <v>5</v>
      </c>
      <c r="B141" s="2" t="s">
        <v>381</v>
      </c>
      <c r="C141" s="34" t="s">
        <v>386</v>
      </c>
      <c r="D141" s="50" t="s">
        <v>387</v>
      </c>
      <c r="E141" s="439"/>
      <c r="F141" s="439"/>
      <c r="G141" s="366">
        <v>16000000</v>
      </c>
      <c r="H141" s="349">
        <f t="shared" si="2"/>
        <v>16000000</v>
      </c>
      <c r="I141" s="440"/>
      <c r="J141" s="440"/>
      <c r="K141" s="437"/>
      <c r="L141" s="140"/>
      <c r="M141" s="143"/>
      <c r="N141" s="46"/>
    </row>
    <row r="142" spans="1:14" ht="14.4" hidden="1" thickBot="1" x14ac:dyDescent="0.3">
      <c r="A142" s="2">
        <v>5</v>
      </c>
      <c r="B142" s="2" t="s">
        <v>381</v>
      </c>
      <c r="C142" s="34" t="s">
        <v>388</v>
      </c>
      <c r="D142" s="50" t="s">
        <v>389</v>
      </c>
      <c r="E142" s="439"/>
      <c r="F142" s="439"/>
      <c r="G142" s="366"/>
      <c r="H142" s="349">
        <f t="shared" si="2"/>
        <v>0</v>
      </c>
      <c r="I142" s="440"/>
      <c r="J142" s="440"/>
      <c r="K142" s="437"/>
      <c r="L142" s="140"/>
      <c r="M142" s="143"/>
      <c r="N142" s="46"/>
    </row>
    <row r="143" spans="1:14" ht="14.4" hidden="1" thickBot="1" x14ac:dyDescent="0.3">
      <c r="A143" s="2">
        <v>5</v>
      </c>
      <c r="B143" s="2" t="s">
        <v>381</v>
      </c>
      <c r="C143" s="34" t="s">
        <v>392</v>
      </c>
      <c r="D143" s="50" t="s">
        <v>393</v>
      </c>
      <c r="E143" s="439"/>
      <c r="F143" s="439"/>
      <c r="G143" s="366"/>
      <c r="H143" s="349">
        <f t="shared" si="2"/>
        <v>0</v>
      </c>
      <c r="I143" s="440"/>
      <c r="J143" s="440"/>
      <c r="K143" s="437"/>
      <c r="L143" s="140"/>
      <c r="M143" s="143"/>
      <c r="N143" s="46"/>
    </row>
    <row r="144" spans="1:14" ht="14.4" hidden="1" thickBot="1" x14ac:dyDescent="0.3">
      <c r="A144" s="2">
        <v>5</v>
      </c>
      <c r="B144" s="2" t="s">
        <v>381</v>
      </c>
      <c r="C144" s="34" t="s">
        <v>394</v>
      </c>
      <c r="D144" s="50" t="s">
        <v>395</v>
      </c>
      <c r="E144" s="439"/>
      <c r="F144" s="439"/>
      <c r="G144" s="366">
        <v>2000000</v>
      </c>
      <c r="H144" s="349">
        <f t="shared" si="2"/>
        <v>2000000</v>
      </c>
      <c r="I144" s="440"/>
      <c r="J144" s="440"/>
      <c r="K144" s="437"/>
      <c r="L144" s="140"/>
      <c r="M144" s="143"/>
      <c r="N144" s="46"/>
    </row>
    <row r="145" spans="1:14" ht="14.4" hidden="1" thickBot="1" x14ac:dyDescent="0.3">
      <c r="A145" s="2">
        <v>5</v>
      </c>
      <c r="B145" s="2" t="s">
        <v>381</v>
      </c>
      <c r="C145" s="34" t="s">
        <v>396</v>
      </c>
      <c r="D145" s="50" t="s">
        <v>397</v>
      </c>
      <c r="E145" s="439"/>
      <c r="F145" s="439"/>
      <c r="G145" s="366"/>
      <c r="H145" s="349">
        <f t="shared" si="2"/>
        <v>0</v>
      </c>
      <c r="I145" s="440"/>
      <c r="J145" s="440"/>
      <c r="K145" s="437"/>
      <c r="L145" s="140"/>
      <c r="M145" s="143"/>
      <c r="N145" s="46"/>
    </row>
    <row r="146" spans="1:14" ht="14.4" hidden="1" thickBot="1" x14ac:dyDescent="0.3">
      <c r="A146" s="2">
        <v>5</v>
      </c>
      <c r="B146" s="2" t="s">
        <v>381</v>
      </c>
      <c r="C146" s="34" t="s">
        <v>398</v>
      </c>
      <c r="D146" s="50" t="s">
        <v>399</v>
      </c>
      <c r="E146" s="439"/>
      <c r="F146" s="439"/>
      <c r="G146" s="366"/>
      <c r="H146" s="349">
        <f t="shared" si="2"/>
        <v>0</v>
      </c>
      <c r="I146" s="440"/>
      <c r="J146" s="440"/>
      <c r="K146" s="437"/>
      <c r="L146" s="140"/>
      <c r="M146" s="143"/>
      <c r="N146" s="46"/>
    </row>
    <row r="147" spans="1:14" ht="14.4" hidden="1" thickBot="1" x14ac:dyDescent="0.3">
      <c r="A147" s="2">
        <v>5</v>
      </c>
      <c r="B147" s="2" t="s">
        <v>400</v>
      </c>
      <c r="C147" s="34" t="s">
        <v>401</v>
      </c>
      <c r="D147" s="50" t="s">
        <v>402</v>
      </c>
      <c r="E147" s="439"/>
      <c r="F147" s="439"/>
      <c r="G147" s="369"/>
      <c r="H147" s="349">
        <f t="shared" si="2"/>
        <v>0</v>
      </c>
      <c r="I147" s="440"/>
      <c r="J147" s="440"/>
      <c r="K147" s="437"/>
      <c r="L147" s="140"/>
      <c r="M147" s="143"/>
      <c r="N147" s="46"/>
    </row>
    <row r="148" spans="1:14" ht="14.4" hidden="1" thickBot="1" x14ac:dyDescent="0.3">
      <c r="A148" s="2">
        <v>5</v>
      </c>
      <c r="B148" s="2" t="s">
        <v>400</v>
      </c>
      <c r="C148" s="34" t="s">
        <v>403</v>
      </c>
      <c r="D148" s="50" t="s">
        <v>404</v>
      </c>
      <c r="E148" s="439"/>
      <c r="F148" s="439"/>
      <c r="G148" s="369"/>
      <c r="H148" s="349">
        <f t="shared" si="2"/>
        <v>0</v>
      </c>
      <c r="I148" s="440"/>
      <c r="J148" s="440"/>
      <c r="K148" s="437"/>
      <c r="L148" s="140"/>
      <c r="M148" s="143"/>
      <c r="N148" s="46"/>
    </row>
    <row r="149" spans="1:14" ht="14.4" hidden="1" thickBot="1" x14ac:dyDescent="0.3">
      <c r="A149" s="2">
        <v>5</v>
      </c>
      <c r="B149" s="2" t="s">
        <v>400</v>
      </c>
      <c r="C149" s="34" t="s">
        <v>405</v>
      </c>
      <c r="D149" s="50" t="s">
        <v>406</v>
      </c>
      <c r="E149" s="439"/>
      <c r="F149" s="439"/>
      <c r="G149" s="369"/>
      <c r="H149" s="349">
        <f t="shared" si="2"/>
        <v>0</v>
      </c>
      <c r="I149" s="440"/>
      <c r="J149" s="440"/>
      <c r="K149" s="437"/>
      <c r="L149" s="140"/>
      <c r="M149" s="143"/>
      <c r="N149" s="46"/>
    </row>
    <row r="150" spans="1:14" ht="14.4" hidden="1" thickBot="1" x14ac:dyDescent="0.3">
      <c r="A150" s="2">
        <v>5</v>
      </c>
      <c r="B150" s="2" t="s">
        <v>400</v>
      </c>
      <c r="C150" s="34" t="s">
        <v>407</v>
      </c>
      <c r="D150" s="50" t="s">
        <v>408</v>
      </c>
      <c r="E150" s="439"/>
      <c r="F150" s="439"/>
      <c r="G150" s="369"/>
      <c r="H150" s="349">
        <f t="shared" si="2"/>
        <v>0</v>
      </c>
      <c r="I150" s="440"/>
      <c r="J150" s="440"/>
      <c r="K150" s="437"/>
      <c r="L150" s="140"/>
      <c r="M150" s="143"/>
      <c r="N150" s="46"/>
    </row>
    <row r="151" spans="1:14" ht="14.4" hidden="1" thickBot="1" x14ac:dyDescent="0.3">
      <c r="A151" s="2">
        <v>5</v>
      </c>
      <c r="B151" s="2" t="s">
        <v>400</v>
      </c>
      <c r="C151" s="34" t="s">
        <v>409</v>
      </c>
      <c r="D151" s="50" t="s">
        <v>410</v>
      </c>
      <c r="E151" s="439"/>
      <c r="F151" s="439"/>
      <c r="G151" s="369"/>
      <c r="H151" s="349">
        <f t="shared" si="2"/>
        <v>0</v>
      </c>
      <c r="I151" s="440"/>
      <c r="J151" s="440"/>
      <c r="K151" s="437"/>
      <c r="L151" s="140"/>
      <c r="M151" s="143"/>
      <c r="N151" s="46"/>
    </row>
    <row r="152" spans="1:14" ht="14.4" hidden="1" thickBot="1" x14ac:dyDescent="0.3">
      <c r="A152" s="2">
        <v>5</v>
      </c>
      <c r="B152" s="2" t="s">
        <v>400</v>
      </c>
      <c r="C152" s="34" t="s">
        <v>411</v>
      </c>
      <c r="D152" s="50" t="s">
        <v>412</v>
      </c>
      <c r="E152" s="439"/>
      <c r="F152" s="439"/>
      <c r="G152" s="369"/>
      <c r="H152" s="349">
        <f t="shared" si="2"/>
        <v>0</v>
      </c>
      <c r="I152" s="440"/>
      <c r="J152" s="440"/>
      <c r="K152" s="437"/>
      <c r="L152" s="140"/>
      <c r="M152" s="143"/>
      <c r="N152" s="46"/>
    </row>
    <row r="153" spans="1:14" ht="14.4" hidden="1" thickBot="1" x14ac:dyDescent="0.3">
      <c r="A153" s="2">
        <v>5</v>
      </c>
      <c r="B153" s="2" t="s">
        <v>400</v>
      </c>
      <c r="C153" s="34" t="s">
        <v>413</v>
      </c>
      <c r="D153" s="50" t="s">
        <v>414</v>
      </c>
      <c r="E153" s="439"/>
      <c r="F153" s="439"/>
      <c r="G153" s="369"/>
      <c r="H153" s="349">
        <f t="shared" si="2"/>
        <v>0</v>
      </c>
      <c r="I153" s="440"/>
      <c r="J153" s="440"/>
      <c r="K153" s="437"/>
      <c r="L153" s="140"/>
      <c r="M153" s="143"/>
      <c r="N153" s="46"/>
    </row>
    <row r="154" spans="1:14" ht="14.4" hidden="1" thickBot="1" x14ac:dyDescent="0.3">
      <c r="A154" s="2">
        <v>5</v>
      </c>
      <c r="B154" s="2" t="s">
        <v>400</v>
      </c>
      <c r="C154" s="34" t="s">
        <v>415</v>
      </c>
      <c r="D154" s="50" t="s">
        <v>416</v>
      </c>
      <c r="E154" s="439"/>
      <c r="F154" s="439"/>
      <c r="G154" s="369"/>
      <c r="H154" s="349">
        <f t="shared" si="2"/>
        <v>0</v>
      </c>
      <c r="I154" s="440"/>
      <c r="J154" s="440"/>
      <c r="K154" s="437"/>
      <c r="L154" s="140"/>
      <c r="M154" s="143"/>
      <c r="N154" s="46"/>
    </row>
    <row r="155" spans="1:14" ht="14.4" hidden="1" thickBot="1" x14ac:dyDescent="0.3">
      <c r="A155" s="2">
        <v>5</v>
      </c>
      <c r="B155" s="2" t="s">
        <v>419</v>
      </c>
      <c r="C155" s="34" t="s">
        <v>420</v>
      </c>
      <c r="D155" s="50" t="s">
        <v>421</v>
      </c>
      <c r="E155" s="439"/>
      <c r="F155" s="439"/>
      <c r="G155" s="369"/>
      <c r="H155" s="349">
        <f t="shared" si="2"/>
        <v>0</v>
      </c>
      <c r="I155" s="440"/>
      <c r="J155" s="440"/>
      <c r="K155" s="437"/>
      <c r="L155" s="140"/>
      <c r="M155" s="143"/>
      <c r="N155" s="46"/>
    </row>
    <row r="156" spans="1:14" ht="14.4" hidden="1" thickBot="1" x14ac:dyDescent="0.3">
      <c r="A156" s="2">
        <v>5</v>
      </c>
      <c r="B156" s="2" t="s">
        <v>419</v>
      </c>
      <c r="C156" s="34" t="s">
        <v>422</v>
      </c>
      <c r="D156" s="50" t="s">
        <v>423</v>
      </c>
      <c r="E156" s="439"/>
      <c r="F156" s="439"/>
      <c r="G156" s="369"/>
      <c r="H156" s="349">
        <f t="shared" si="2"/>
        <v>0</v>
      </c>
      <c r="I156" s="440"/>
      <c r="J156" s="440"/>
      <c r="K156" s="437"/>
      <c r="L156" s="140"/>
      <c r="M156" s="143"/>
      <c r="N156" s="46"/>
    </row>
    <row r="157" spans="1:14" ht="14.4" hidden="1" thickBot="1" x14ac:dyDescent="0.3">
      <c r="A157" s="2">
        <v>5</v>
      </c>
      <c r="B157" s="2" t="s">
        <v>419</v>
      </c>
      <c r="C157" s="34" t="s">
        <v>424</v>
      </c>
      <c r="D157" s="50" t="s">
        <v>425</v>
      </c>
      <c r="E157" s="439"/>
      <c r="F157" s="439"/>
      <c r="G157" s="369"/>
      <c r="H157" s="349">
        <f t="shared" si="2"/>
        <v>0</v>
      </c>
      <c r="I157" s="440"/>
      <c r="J157" s="440"/>
      <c r="K157" s="437"/>
      <c r="L157" s="140"/>
      <c r="M157" s="143"/>
      <c r="N157" s="46"/>
    </row>
    <row r="158" spans="1:14" ht="14.4" hidden="1" thickBot="1" x14ac:dyDescent="0.3">
      <c r="A158" s="2">
        <v>5</v>
      </c>
      <c r="B158" s="2" t="s">
        <v>426</v>
      </c>
      <c r="C158" s="34" t="s">
        <v>427</v>
      </c>
      <c r="D158" s="50" t="s">
        <v>428</v>
      </c>
      <c r="E158" s="439"/>
      <c r="F158" s="439"/>
      <c r="G158" s="369"/>
      <c r="H158" s="349">
        <f t="shared" si="2"/>
        <v>0</v>
      </c>
      <c r="I158" s="440"/>
      <c r="J158" s="440"/>
      <c r="K158" s="437"/>
      <c r="L158" s="140"/>
      <c r="M158" s="143"/>
      <c r="N158" s="46"/>
    </row>
    <row r="159" spans="1:14" ht="14.4" hidden="1" thickBot="1" x14ac:dyDescent="0.3">
      <c r="A159" s="2">
        <v>5</v>
      </c>
      <c r="B159" s="2" t="s">
        <v>426</v>
      </c>
      <c r="C159" s="34" t="s">
        <v>429</v>
      </c>
      <c r="D159" s="50" t="s">
        <v>430</v>
      </c>
      <c r="E159" s="439"/>
      <c r="F159" s="439"/>
      <c r="G159" s="369"/>
      <c r="H159" s="349">
        <f t="shared" si="2"/>
        <v>0</v>
      </c>
      <c r="I159" s="440"/>
      <c r="J159" s="440"/>
      <c r="K159" s="437"/>
      <c r="L159" s="140"/>
      <c r="M159" s="143"/>
      <c r="N159" s="46"/>
    </row>
    <row r="160" spans="1:14" ht="14.4" hidden="1" thickBot="1" x14ac:dyDescent="0.3">
      <c r="A160" s="2">
        <v>5</v>
      </c>
      <c r="B160" s="2" t="s">
        <v>426</v>
      </c>
      <c r="C160" s="34" t="s">
        <v>431</v>
      </c>
      <c r="D160" s="50" t="s">
        <v>432</v>
      </c>
      <c r="E160" s="439"/>
      <c r="F160" s="439"/>
      <c r="G160" s="366"/>
      <c r="H160" s="349">
        <f t="shared" si="2"/>
        <v>0</v>
      </c>
      <c r="I160" s="440"/>
      <c r="J160" s="440"/>
      <c r="K160" s="437"/>
      <c r="L160" s="140"/>
      <c r="M160" s="143"/>
      <c r="N160" s="46"/>
    </row>
    <row r="161" spans="1:14" ht="14.4" hidden="1" thickBot="1" x14ac:dyDescent="0.3">
      <c r="A161" s="2">
        <v>5</v>
      </c>
      <c r="B161" s="2" t="s">
        <v>426</v>
      </c>
      <c r="C161" s="34" t="s">
        <v>436</v>
      </c>
      <c r="D161" s="50" t="s">
        <v>437</v>
      </c>
      <c r="E161" s="439"/>
      <c r="F161" s="439"/>
      <c r="G161" s="369"/>
      <c r="H161" s="349">
        <f t="shared" si="2"/>
        <v>0</v>
      </c>
      <c r="I161" s="440"/>
      <c r="J161" s="440"/>
      <c r="K161" s="437"/>
      <c r="L161" s="140"/>
      <c r="M161" s="143"/>
      <c r="N161" s="46"/>
    </row>
    <row r="162" spans="1:14" ht="14.4" hidden="1" thickBot="1" x14ac:dyDescent="0.3">
      <c r="A162" s="1">
        <v>6</v>
      </c>
      <c r="B162" s="2" t="s">
        <v>438</v>
      </c>
      <c r="C162" s="34" t="s">
        <v>439</v>
      </c>
      <c r="D162" s="50" t="s">
        <v>440</v>
      </c>
      <c r="E162" s="439"/>
      <c r="F162" s="439"/>
      <c r="G162" s="369"/>
      <c r="H162" s="349">
        <f t="shared" si="2"/>
        <v>0</v>
      </c>
      <c r="I162" s="440"/>
      <c r="J162" s="440"/>
      <c r="K162" s="437"/>
      <c r="L162" s="140"/>
      <c r="M162" s="143"/>
      <c r="N162" s="46"/>
    </row>
    <row r="163" spans="1:14" ht="14.4" hidden="1" thickBot="1" x14ac:dyDescent="0.3">
      <c r="A163" s="1">
        <v>6</v>
      </c>
      <c r="B163" s="2" t="s">
        <v>438</v>
      </c>
      <c r="C163" s="34" t="s">
        <v>441</v>
      </c>
      <c r="D163" s="46" t="s">
        <v>442</v>
      </c>
      <c r="E163" s="439"/>
      <c r="F163" s="439"/>
      <c r="G163" s="366"/>
      <c r="H163" s="349">
        <f t="shared" si="2"/>
        <v>0</v>
      </c>
      <c r="I163" s="440"/>
      <c r="J163" s="440"/>
      <c r="K163" s="437"/>
      <c r="L163" s="140"/>
      <c r="M163" s="143"/>
      <c r="N163" s="46"/>
    </row>
    <row r="164" spans="1:14" ht="27" hidden="1" thickBot="1" x14ac:dyDescent="0.3">
      <c r="A164" s="1">
        <v>6</v>
      </c>
      <c r="B164" s="2" t="s">
        <v>438</v>
      </c>
      <c r="C164" s="34" t="s">
        <v>443</v>
      </c>
      <c r="D164" s="54" t="s">
        <v>444</v>
      </c>
      <c r="E164" s="439"/>
      <c r="F164" s="439"/>
      <c r="G164" s="366">
        <v>804196</v>
      </c>
      <c r="H164" s="349">
        <f t="shared" si="2"/>
        <v>804196</v>
      </c>
      <c r="I164" s="440"/>
      <c r="J164" s="440"/>
      <c r="K164" s="437"/>
      <c r="L164" s="140"/>
      <c r="M164" s="143"/>
      <c r="N164" s="46"/>
    </row>
    <row r="165" spans="1:14" ht="27" hidden="1" thickBot="1" x14ac:dyDescent="0.3">
      <c r="A165" s="1">
        <v>6</v>
      </c>
      <c r="B165" s="2" t="s">
        <v>438</v>
      </c>
      <c r="C165" s="34" t="s">
        <v>446</v>
      </c>
      <c r="D165" s="54" t="s">
        <v>444</v>
      </c>
      <c r="E165" s="439"/>
      <c r="F165" s="439"/>
      <c r="G165" s="366">
        <v>128057</v>
      </c>
      <c r="H165" s="349">
        <f t="shared" si="2"/>
        <v>128057</v>
      </c>
      <c r="I165" s="440"/>
      <c r="J165" s="440"/>
      <c r="K165" s="437"/>
      <c r="L165" s="140"/>
      <c r="M165" s="141"/>
      <c r="N165" s="46"/>
    </row>
    <row r="166" spans="1:14" ht="14.4" hidden="1" thickBot="1" x14ac:dyDescent="0.3">
      <c r="A166" s="1">
        <v>6</v>
      </c>
      <c r="B166" s="2" t="s">
        <v>438</v>
      </c>
      <c r="C166" s="34" t="s">
        <v>448</v>
      </c>
      <c r="D166" s="50" t="s">
        <v>449</v>
      </c>
      <c r="E166" s="439"/>
      <c r="F166" s="439"/>
      <c r="G166" s="366"/>
      <c r="H166" s="349">
        <f t="shared" si="2"/>
        <v>0</v>
      </c>
      <c r="I166" s="440"/>
      <c r="J166" s="440"/>
      <c r="K166" s="437"/>
      <c r="L166" s="140"/>
      <c r="M166" s="143"/>
      <c r="N166" s="46"/>
    </row>
    <row r="167" spans="1:14" ht="14.4" hidden="1" thickBot="1" x14ac:dyDescent="0.3">
      <c r="C167" s="65" t="s">
        <v>450</v>
      </c>
      <c r="D167" s="66" t="s">
        <v>449</v>
      </c>
      <c r="E167" s="439"/>
      <c r="F167" s="439"/>
      <c r="G167" s="366"/>
      <c r="H167" s="349"/>
      <c r="I167" s="440"/>
      <c r="J167" s="440"/>
      <c r="K167" s="437"/>
      <c r="L167" s="140"/>
      <c r="M167" s="143"/>
      <c r="N167" s="46"/>
    </row>
    <row r="168" spans="1:14" ht="14.4" hidden="1" outlineLevel="1" thickBot="1" x14ac:dyDescent="0.3">
      <c r="C168" s="67" t="s">
        <v>451</v>
      </c>
      <c r="D168" s="54" t="s">
        <v>452</v>
      </c>
      <c r="E168" s="439"/>
      <c r="F168" s="439"/>
      <c r="G168" s="366"/>
      <c r="H168" s="349">
        <f t="shared" si="2"/>
        <v>0</v>
      </c>
      <c r="I168" s="440"/>
      <c r="J168" s="440"/>
      <c r="K168" s="437"/>
      <c r="L168" s="140"/>
      <c r="M168" s="143"/>
      <c r="N168" s="46"/>
    </row>
    <row r="169" spans="1:14" ht="14.4" hidden="1" outlineLevel="1" thickBot="1" x14ac:dyDescent="0.3">
      <c r="C169" s="67" t="s">
        <v>453</v>
      </c>
      <c r="D169" s="54" t="s">
        <v>454</v>
      </c>
      <c r="E169" s="439"/>
      <c r="F169" s="439"/>
      <c r="G169" s="366"/>
      <c r="H169" s="349">
        <f t="shared" si="2"/>
        <v>0</v>
      </c>
      <c r="I169" s="440"/>
      <c r="J169" s="440"/>
      <c r="K169" s="437"/>
      <c r="L169" s="140"/>
      <c r="M169" s="143"/>
      <c r="N169" s="46"/>
    </row>
    <row r="170" spans="1:14" ht="14.4" hidden="1" outlineLevel="1" thickBot="1" x14ac:dyDescent="0.3">
      <c r="C170" s="67" t="s">
        <v>455</v>
      </c>
      <c r="D170" s="54" t="s">
        <v>456</v>
      </c>
      <c r="E170" s="439"/>
      <c r="F170" s="439"/>
      <c r="G170" s="366"/>
      <c r="H170" s="349">
        <f t="shared" si="2"/>
        <v>0</v>
      </c>
      <c r="I170" s="440"/>
      <c r="J170" s="440"/>
      <c r="K170" s="437"/>
      <c r="L170" s="140"/>
      <c r="M170" s="143"/>
      <c r="N170" s="46"/>
    </row>
    <row r="171" spans="1:14" ht="14.4" hidden="1" outlineLevel="1" thickBot="1" x14ac:dyDescent="0.3">
      <c r="C171" s="67" t="s">
        <v>457</v>
      </c>
      <c r="D171" s="54" t="s">
        <v>458</v>
      </c>
      <c r="E171" s="439"/>
      <c r="F171" s="439"/>
      <c r="G171" s="366"/>
      <c r="H171" s="349">
        <f t="shared" si="2"/>
        <v>0</v>
      </c>
      <c r="I171" s="440"/>
      <c r="J171" s="440"/>
      <c r="K171" s="437"/>
      <c r="L171" s="140"/>
      <c r="M171" s="143"/>
      <c r="N171" s="46"/>
    </row>
    <row r="172" spans="1:14" ht="14.4" hidden="1" outlineLevel="1" thickBot="1" x14ac:dyDescent="0.3">
      <c r="C172" s="67" t="s">
        <v>459</v>
      </c>
      <c r="D172" s="54" t="s">
        <v>460</v>
      </c>
      <c r="E172" s="439"/>
      <c r="F172" s="439"/>
      <c r="G172" s="366"/>
      <c r="H172" s="349">
        <f t="shared" si="2"/>
        <v>0</v>
      </c>
      <c r="I172" s="440"/>
      <c r="J172" s="440"/>
      <c r="K172" s="437"/>
      <c r="L172" s="140"/>
      <c r="M172" s="143"/>
      <c r="N172" s="46"/>
    </row>
    <row r="173" spans="1:14" ht="14.4" hidden="1" outlineLevel="1" thickBot="1" x14ac:dyDescent="0.3">
      <c r="C173" s="67" t="s">
        <v>461</v>
      </c>
      <c r="D173" s="54" t="s">
        <v>462</v>
      </c>
      <c r="E173" s="439"/>
      <c r="F173" s="439"/>
      <c r="G173" s="366"/>
      <c r="H173" s="349">
        <f t="shared" si="2"/>
        <v>0</v>
      </c>
      <c r="I173" s="440"/>
      <c r="J173" s="440"/>
      <c r="K173" s="437"/>
      <c r="L173" s="140"/>
      <c r="M173" s="143"/>
      <c r="N173" s="46"/>
    </row>
    <row r="174" spans="1:14" ht="14.4" hidden="1" outlineLevel="1" thickBot="1" x14ac:dyDescent="0.3">
      <c r="C174" s="67" t="s">
        <v>463</v>
      </c>
      <c r="D174" s="54" t="s">
        <v>464</v>
      </c>
      <c r="E174" s="439"/>
      <c r="F174" s="439"/>
      <c r="G174" s="366"/>
      <c r="H174" s="349">
        <f t="shared" si="2"/>
        <v>0</v>
      </c>
      <c r="I174" s="440"/>
      <c r="J174" s="440"/>
      <c r="K174" s="437"/>
      <c r="L174" s="140"/>
      <c r="M174" s="143"/>
      <c r="N174" s="46"/>
    </row>
    <row r="175" spans="1:14" ht="14.4" hidden="1" outlineLevel="1" thickBot="1" x14ac:dyDescent="0.3">
      <c r="C175" s="67" t="s">
        <v>465</v>
      </c>
      <c r="D175" s="54" t="s">
        <v>466</v>
      </c>
      <c r="E175" s="439"/>
      <c r="F175" s="439"/>
      <c r="G175" s="366"/>
      <c r="H175" s="349">
        <f t="shared" si="2"/>
        <v>0</v>
      </c>
      <c r="I175" s="440"/>
      <c r="J175" s="440"/>
      <c r="K175" s="437"/>
      <c r="L175" s="140"/>
      <c r="M175" s="143"/>
      <c r="N175" s="46"/>
    </row>
    <row r="176" spans="1:14" ht="14.4" hidden="1" outlineLevel="1" thickBot="1" x14ac:dyDescent="0.3">
      <c r="C176" s="67" t="s">
        <v>467</v>
      </c>
      <c r="D176" s="54" t="s">
        <v>468</v>
      </c>
      <c r="E176" s="439"/>
      <c r="F176" s="439"/>
      <c r="G176" s="366"/>
      <c r="H176" s="349">
        <f t="shared" si="2"/>
        <v>0</v>
      </c>
      <c r="I176" s="440"/>
      <c r="J176" s="440"/>
      <c r="K176" s="437"/>
      <c r="L176" s="140"/>
      <c r="M176" s="143"/>
      <c r="N176" s="46"/>
    </row>
    <row r="177" spans="3:14" ht="14.4" hidden="1" outlineLevel="1" thickBot="1" x14ac:dyDescent="0.3">
      <c r="C177" s="67" t="s">
        <v>469</v>
      </c>
      <c r="D177" s="54" t="s">
        <v>470</v>
      </c>
      <c r="E177" s="439"/>
      <c r="F177" s="439"/>
      <c r="G177" s="366"/>
      <c r="H177" s="349">
        <f t="shared" si="2"/>
        <v>0</v>
      </c>
      <c r="I177" s="440"/>
      <c r="J177" s="440"/>
      <c r="K177" s="437"/>
      <c r="L177" s="140"/>
      <c r="M177" s="143"/>
      <c r="N177" s="46"/>
    </row>
    <row r="178" spans="3:14" ht="14.4" hidden="1" outlineLevel="1" thickBot="1" x14ac:dyDescent="0.3">
      <c r="C178" s="67" t="s">
        <v>471</v>
      </c>
      <c r="D178" s="54" t="s">
        <v>472</v>
      </c>
      <c r="E178" s="439"/>
      <c r="F178" s="439"/>
      <c r="G178" s="366"/>
      <c r="H178" s="349">
        <f t="shared" si="2"/>
        <v>0</v>
      </c>
      <c r="I178" s="440"/>
      <c r="J178" s="440"/>
      <c r="K178" s="437"/>
      <c r="L178" s="140"/>
      <c r="M178" s="143"/>
      <c r="N178" s="46"/>
    </row>
    <row r="179" spans="3:14" ht="14.4" hidden="1" outlineLevel="1" thickBot="1" x14ac:dyDescent="0.3">
      <c r="C179" s="67" t="s">
        <v>473</v>
      </c>
      <c r="D179" s="54" t="s">
        <v>474</v>
      </c>
      <c r="E179" s="439"/>
      <c r="F179" s="439"/>
      <c r="G179" s="366"/>
      <c r="H179" s="349">
        <f t="shared" si="2"/>
        <v>0</v>
      </c>
      <c r="I179" s="440"/>
      <c r="J179" s="440"/>
      <c r="K179" s="437"/>
      <c r="L179" s="140"/>
      <c r="M179" s="143"/>
      <c r="N179" s="46"/>
    </row>
    <row r="180" spans="3:14" ht="14.4" hidden="1" outlineLevel="1" thickBot="1" x14ac:dyDescent="0.3">
      <c r="C180" s="67" t="s">
        <v>475</v>
      </c>
      <c r="D180" s="54" t="s">
        <v>476</v>
      </c>
      <c r="E180" s="439"/>
      <c r="F180" s="439"/>
      <c r="G180" s="366"/>
      <c r="H180" s="349">
        <f t="shared" si="2"/>
        <v>0</v>
      </c>
      <c r="I180" s="440"/>
      <c r="J180" s="440"/>
      <c r="K180" s="437"/>
      <c r="L180" s="140"/>
      <c r="M180" s="143"/>
      <c r="N180" s="46"/>
    </row>
    <row r="181" spans="3:14" ht="14.4" hidden="1" outlineLevel="1" thickBot="1" x14ac:dyDescent="0.3">
      <c r="C181" s="67" t="s">
        <v>477</v>
      </c>
      <c r="D181" s="54" t="s">
        <v>478</v>
      </c>
      <c r="E181" s="439"/>
      <c r="F181" s="439"/>
      <c r="G181" s="366"/>
      <c r="H181" s="349">
        <f t="shared" si="2"/>
        <v>0</v>
      </c>
      <c r="I181" s="440"/>
      <c r="J181" s="440"/>
      <c r="K181" s="437"/>
      <c r="L181" s="140"/>
      <c r="M181" s="143"/>
      <c r="N181" s="46"/>
    </row>
    <row r="182" spans="3:14" ht="14.4" hidden="1" outlineLevel="1" thickBot="1" x14ac:dyDescent="0.3">
      <c r="C182" s="67" t="s">
        <v>479</v>
      </c>
      <c r="D182" s="54" t="s">
        <v>480</v>
      </c>
      <c r="E182" s="439"/>
      <c r="F182" s="439"/>
      <c r="G182" s="366"/>
      <c r="H182" s="349">
        <f t="shared" si="2"/>
        <v>0</v>
      </c>
      <c r="I182" s="440"/>
      <c r="J182" s="440"/>
      <c r="K182" s="437"/>
      <c r="L182" s="140"/>
      <c r="M182" s="143"/>
      <c r="N182" s="46"/>
    </row>
    <row r="183" spans="3:14" ht="14.4" hidden="1" outlineLevel="1" thickBot="1" x14ac:dyDescent="0.3">
      <c r="C183" s="67" t="s">
        <v>481</v>
      </c>
      <c r="D183" s="54" t="s">
        <v>482</v>
      </c>
      <c r="E183" s="439"/>
      <c r="F183" s="439"/>
      <c r="G183" s="366"/>
      <c r="H183" s="349">
        <f t="shared" si="2"/>
        <v>0</v>
      </c>
      <c r="I183" s="440"/>
      <c r="J183" s="440"/>
      <c r="K183" s="437"/>
      <c r="L183" s="140"/>
      <c r="M183" s="143"/>
      <c r="N183" s="46"/>
    </row>
    <row r="184" spans="3:14" ht="14.4" hidden="1" outlineLevel="1" thickBot="1" x14ac:dyDescent="0.3">
      <c r="C184" s="67" t="s">
        <v>483</v>
      </c>
      <c r="D184" s="54" t="s">
        <v>484</v>
      </c>
      <c r="E184" s="439"/>
      <c r="F184" s="439"/>
      <c r="G184" s="366"/>
      <c r="H184" s="349">
        <f t="shared" si="2"/>
        <v>0</v>
      </c>
      <c r="I184" s="440"/>
      <c r="J184" s="440"/>
      <c r="K184" s="437"/>
      <c r="L184" s="140"/>
      <c r="M184" s="143"/>
      <c r="N184" s="46"/>
    </row>
    <row r="185" spans="3:14" ht="14.4" hidden="1" outlineLevel="1" thickBot="1" x14ac:dyDescent="0.3">
      <c r="C185" s="67" t="s">
        <v>485</v>
      </c>
      <c r="D185" s="54" t="s">
        <v>486</v>
      </c>
      <c r="E185" s="439"/>
      <c r="F185" s="439"/>
      <c r="G185" s="366"/>
      <c r="H185" s="349">
        <f t="shared" si="2"/>
        <v>0</v>
      </c>
      <c r="I185" s="440"/>
      <c r="J185" s="440"/>
      <c r="K185" s="437"/>
      <c r="L185" s="140"/>
      <c r="M185" s="143"/>
      <c r="N185" s="46"/>
    </row>
    <row r="186" spans="3:14" ht="14.4" hidden="1" outlineLevel="1" thickBot="1" x14ac:dyDescent="0.3">
      <c r="C186" s="67" t="s">
        <v>487</v>
      </c>
      <c r="D186" s="54" t="s">
        <v>488</v>
      </c>
      <c r="E186" s="439"/>
      <c r="F186" s="439"/>
      <c r="G186" s="366"/>
      <c r="H186" s="349">
        <f t="shared" si="2"/>
        <v>0</v>
      </c>
      <c r="I186" s="440"/>
      <c r="J186" s="440"/>
      <c r="K186" s="437"/>
      <c r="L186" s="140"/>
      <c r="M186" s="143"/>
      <c r="N186" s="46"/>
    </row>
    <row r="187" spans="3:14" ht="14.4" hidden="1" outlineLevel="1" thickBot="1" x14ac:dyDescent="0.3">
      <c r="C187" s="67" t="s">
        <v>489</v>
      </c>
      <c r="D187" s="54" t="s">
        <v>490</v>
      </c>
      <c r="E187" s="439"/>
      <c r="F187" s="439"/>
      <c r="G187" s="366"/>
      <c r="H187" s="349">
        <f t="shared" si="2"/>
        <v>0</v>
      </c>
      <c r="I187" s="440"/>
      <c r="J187" s="440"/>
      <c r="K187" s="437"/>
      <c r="L187" s="140"/>
      <c r="M187" s="143"/>
      <c r="N187" s="46"/>
    </row>
    <row r="188" spans="3:14" ht="14.4" hidden="1" outlineLevel="1" thickBot="1" x14ac:dyDescent="0.3">
      <c r="C188" s="67" t="s">
        <v>491</v>
      </c>
      <c r="D188" s="54" t="s">
        <v>492</v>
      </c>
      <c r="E188" s="439"/>
      <c r="F188" s="439"/>
      <c r="G188" s="366"/>
      <c r="H188" s="349">
        <f t="shared" si="2"/>
        <v>0</v>
      </c>
      <c r="I188" s="440"/>
      <c r="J188" s="440"/>
      <c r="K188" s="437"/>
      <c r="L188" s="140"/>
      <c r="M188" s="143"/>
      <c r="N188" s="46"/>
    </row>
    <row r="189" spans="3:14" ht="14.4" hidden="1" outlineLevel="1" thickBot="1" x14ac:dyDescent="0.3">
      <c r="C189" s="67" t="s">
        <v>493</v>
      </c>
      <c r="D189" s="54" t="s">
        <v>494</v>
      </c>
      <c r="E189" s="439"/>
      <c r="F189" s="439"/>
      <c r="G189" s="366"/>
      <c r="H189" s="349">
        <f t="shared" si="2"/>
        <v>0</v>
      </c>
      <c r="I189" s="440"/>
      <c r="J189" s="440"/>
      <c r="K189" s="437"/>
      <c r="L189" s="140"/>
      <c r="M189" s="143"/>
      <c r="N189" s="46"/>
    </row>
    <row r="190" spans="3:14" ht="14.4" hidden="1" outlineLevel="1" thickBot="1" x14ac:dyDescent="0.3">
      <c r="C190" s="67" t="s">
        <v>495</v>
      </c>
      <c r="D190" s="54" t="s">
        <v>496</v>
      </c>
      <c r="E190" s="439"/>
      <c r="F190" s="439"/>
      <c r="G190" s="366"/>
      <c r="H190" s="349">
        <f t="shared" si="2"/>
        <v>0</v>
      </c>
      <c r="I190" s="440"/>
      <c r="J190" s="440"/>
      <c r="K190" s="437"/>
      <c r="L190" s="140"/>
      <c r="M190" s="143"/>
      <c r="N190" s="46"/>
    </row>
    <row r="191" spans="3:14" ht="14.4" hidden="1" outlineLevel="1" thickBot="1" x14ac:dyDescent="0.3">
      <c r="C191" s="67" t="s">
        <v>497</v>
      </c>
      <c r="D191" s="54" t="s">
        <v>498</v>
      </c>
      <c r="E191" s="439"/>
      <c r="F191" s="439"/>
      <c r="G191" s="366"/>
      <c r="H191" s="349">
        <f t="shared" si="2"/>
        <v>0</v>
      </c>
      <c r="I191" s="440"/>
      <c r="J191" s="440"/>
      <c r="K191" s="437"/>
      <c r="L191" s="140"/>
      <c r="M191" s="143"/>
      <c r="N191" s="46"/>
    </row>
    <row r="192" spans="3:14" ht="14.4" hidden="1" outlineLevel="1" thickBot="1" x14ac:dyDescent="0.3">
      <c r="C192" s="67" t="s">
        <v>499</v>
      </c>
      <c r="D192" s="54" t="s">
        <v>500</v>
      </c>
      <c r="E192" s="439"/>
      <c r="F192" s="439"/>
      <c r="G192" s="366"/>
      <c r="H192" s="349">
        <f t="shared" si="2"/>
        <v>0</v>
      </c>
      <c r="I192" s="440"/>
      <c r="J192" s="440"/>
      <c r="K192" s="437"/>
      <c r="L192" s="140"/>
      <c r="M192" s="143"/>
      <c r="N192" s="46"/>
    </row>
    <row r="193" spans="3:14" ht="14.4" hidden="1" outlineLevel="1" thickBot="1" x14ac:dyDescent="0.3">
      <c r="C193" s="67" t="s">
        <v>501</v>
      </c>
      <c r="D193" s="54" t="s">
        <v>502</v>
      </c>
      <c r="E193" s="439"/>
      <c r="F193" s="439"/>
      <c r="G193" s="366"/>
      <c r="H193" s="349">
        <f t="shared" si="2"/>
        <v>0</v>
      </c>
      <c r="I193" s="440"/>
      <c r="J193" s="440"/>
      <c r="K193" s="437"/>
      <c r="L193" s="140"/>
      <c r="M193" s="143"/>
      <c r="N193" s="46"/>
    </row>
    <row r="194" spans="3:14" ht="14.4" hidden="1" outlineLevel="1" thickBot="1" x14ac:dyDescent="0.3">
      <c r="C194" s="67" t="s">
        <v>503</v>
      </c>
      <c r="D194" s="54" t="s">
        <v>504</v>
      </c>
      <c r="E194" s="439"/>
      <c r="F194" s="439"/>
      <c r="G194" s="366"/>
      <c r="H194" s="349">
        <f t="shared" si="2"/>
        <v>0</v>
      </c>
      <c r="I194" s="440"/>
      <c r="J194" s="440"/>
      <c r="K194" s="437"/>
      <c r="L194" s="140"/>
      <c r="M194" s="143"/>
      <c r="N194" s="46"/>
    </row>
    <row r="195" spans="3:14" ht="14.4" hidden="1" outlineLevel="1" thickBot="1" x14ac:dyDescent="0.3">
      <c r="C195" s="67" t="s">
        <v>505</v>
      </c>
      <c r="D195" s="54" t="s">
        <v>506</v>
      </c>
      <c r="E195" s="439"/>
      <c r="F195" s="439"/>
      <c r="G195" s="366"/>
      <c r="H195" s="349">
        <f t="shared" si="2"/>
        <v>0</v>
      </c>
      <c r="I195" s="440"/>
      <c r="J195" s="440"/>
      <c r="K195" s="437"/>
      <c r="L195" s="140"/>
      <c r="M195" s="143"/>
      <c r="N195" s="46"/>
    </row>
    <row r="196" spans="3:14" ht="14.4" hidden="1" outlineLevel="1" thickBot="1" x14ac:dyDescent="0.3">
      <c r="C196" s="67" t="s">
        <v>507</v>
      </c>
      <c r="D196" s="54" t="s">
        <v>508</v>
      </c>
      <c r="E196" s="439"/>
      <c r="F196" s="439"/>
      <c r="G196" s="366"/>
      <c r="H196" s="349">
        <f t="shared" si="2"/>
        <v>0</v>
      </c>
      <c r="I196" s="440"/>
      <c r="J196" s="440"/>
      <c r="K196" s="437"/>
      <c r="L196" s="140"/>
      <c r="M196" s="143"/>
      <c r="N196" s="46"/>
    </row>
    <row r="197" spans="3:14" ht="14.4" hidden="1" outlineLevel="1" thickBot="1" x14ac:dyDescent="0.3">
      <c r="C197" s="67" t="s">
        <v>509</v>
      </c>
      <c r="D197" s="54" t="s">
        <v>510</v>
      </c>
      <c r="E197" s="439"/>
      <c r="F197" s="439"/>
      <c r="G197" s="366"/>
      <c r="H197" s="349">
        <f t="shared" si="2"/>
        <v>0</v>
      </c>
      <c r="I197" s="440"/>
      <c r="J197" s="440"/>
      <c r="K197" s="437"/>
      <c r="L197" s="140"/>
      <c r="M197" s="143"/>
      <c r="N197" s="46"/>
    </row>
    <row r="198" spans="3:14" ht="14.4" hidden="1" outlineLevel="1" thickBot="1" x14ac:dyDescent="0.3">
      <c r="C198" s="67" t="s">
        <v>511</v>
      </c>
      <c r="D198" s="54" t="s">
        <v>512</v>
      </c>
      <c r="E198" s="439"/>
      <c r="F198" s="439"/>
      <c r="G198" s="366"/>
      <c r="H198" s="349">
        <f t="shared" si="2"/>
        <v>0</v>
      </c>
      <c r="I198" s="440"/>
      <c r="J198" s="440"/>
      <c r="K198" s="437"/>
      <c r="L198" s="140"/>
      <c r="M198" s="143"/>
      <c r="N198" s="46"/>
    </row>
    <row r="199" spans="3:14" ht="14.4" hidden="1" outlineLevel="1" thickBot="1" x14ac:dyDescent="0.3">
      <c r="C199" s="67" t="s">
        <v>513</v>
      </c>
      <c r="D199" s="54" t="s">
        <v>514</v>
      </c>
      <c r="E199" s="439"/>
      <c r="F199" s="439"/>
      <c r="G199" s="366"/>
      <c r="H199" s="349">
        <f t="shared" ref="H199:H262" si="3">+E199+F199+G199</f>
        <v>0</v>
      </c>
      <c r="I199" s="440"/>
      <c r="J199" s="440"/>
      <c r="K199" s="437"/>
      <c r="L199" s="140"/>
      <c r="M199" s="143"/>
      <c r="N199" s="46"/>
    </row>
    <row r="200" spans="3:14" ht="14.4" hidden="1" outlineLevel="1" thickBot="1" x14ac:dyDescent="0.3">
      <c r="C200" s="67" t="s">
        <v>515</v>
      </c>
      <c r="D200" s="54" t="s">
        <v>516</v>
      </c>
      <c r="E200" s="439"/>
      <c r="F200" s="439"/>
      <c r="G200" s="366"/>
      <c r="H200" s="349">
        <f t="shared" si="3"/>
        <v>0</v>
      </c>
      <c r="I200" s="440"/>
      <c r="J200" s="440"/>
      <c r="K200" s="437"/>
      <c r="L200" s="140"/>
      <c r="M200" s="143"/>
      <c r="N200" s="46"/>
    </row>
    <row r="201" spans="3:14" ht="14.4" hidden="1" outlineLevel="1" thickBot="1" x14ac:dyDescent="0.3">
      <c r="C201" s="67" t="s">
        <v>517</v>
      </c>
      <c r="D201" s="54" t="s">
        <v>518</v>
      </c>
      <c r="E201" s="439"/>
      <c r="F201" s="439"/>
      <c r="G201" s="366"/>
      <c r="H201" s="349">
        <f t="shared" si="3"/>
        <v>0</v>
      </c>
      <c r="I201" s="440"/>
      <c r="J201" s="440"/>
      <c r="K201" s="437"/>
      <c r="L201" s="140"/>
      <c r="M201" s="143"/>
      <c r="N201" s="46"/>
    </row>
    <row r="202" spans="3:14" ht="14.4" hidden="1" outlineLevel="1" thickBot="1" x14ac:dyDescent="0.3">
      <c r="C202" s="67" t="s">
        <v>519</v>
      </c>
      <c r="D202" s="54" t="s">
        <v>520</v>
      </c>
      <c r="E202" s="439"/>
      <c r="F202" s="439"/>
      <c r="G202" s="366"/>
      <c r="H202" s="349">
        <f t="shared" si="3"/>
        <v>0</v>
      </c>
      <c r="I202" s="440"/>
      <c r="J202" s="440"/>
      <c r="K202" s="437"/>
      <c r="L202" s="140"/>
      <c r="M202" s="143"/>
      <c r="N202" s="46"/>
    </row>
    <row r="203" spans="3:14" ht="14.4" hidden="1" outlineLevel="1" thickBot="1" x14ac:dyDescent="0.3">
      <c r="C203" s="67" t="s">
        <v>521</v>
      </c>
      <c r="D203" s="54" t="s">
        <v>522</v>
      </c>
      <c r="E203" s="439"/>
      <c r="F203" s="439"/>
      <c r="G203" s="366"/>
      <c r="H203" s="349">
        <f t="shared" si="3"/>
        <v>0</v>
      </c>
      <c r="I203" s="440"/>
      <c r="J203" s="440"/>
      <c r="K203" s="437"/>
      <c r="L203" s="140"/>
      <c r="M203" s="143"/>
      <c r="N203" s="46"/>
    </row>
    <row r="204" spans="3:14" ht="14.4" hidden="1" outlineLevel="1" thickBot="1" x14ac:dyDescent="0.3">
      <c r="C204" s="67" t="s">
        <v>523</v>
      </c>
      <c r="D204" s="54" t="s">
        <v>524</v>
      </c>
      <c r="E204" s="439"/>
      <c r="F204" s="439"/>
      <c r="G204" s="366"/>
      <c r="H204" s="349">
        <f t="shared" si="3"/>
        <v>0</v>
      </c>
      <c r="I204" s="440"/>
      <c r="J204" s="440"/>
      <c r="K204" s="437"/>
      <c r="L204" s="140"/>
      <c r="M204" s="143"/>
      <c r="N204" s="46"/>
    </row>
    <row r="205" spans="3:14" ht="14.4" hidden="1" outlineLevel="1" thickBot="1" x14ac:dyDescent="0.3">
      <c r="C205" s="67" t="s">
        <v>525</v>
      </c>
      <c r="D205" s="54" t="s">
        <v>526</v>
      </c>
      <c r="E205" s="439"/>
      <c r="F205" s="439"/>
      <c r="G205" s="366"/>
      <c r="H205" s="349">
        <f t="shared" si="3"/>
        <v>0</v>
      </c>
      <c r="I205" s="440"/>
      <c r="J205" s="440"/>
      <c r="K205" s="437"/>
      <c r="L205" s="140"/>
      <c r="M205" s="143"/>
      <c r="N205" s="46"/>
    </row>
    <row r="206" spans="3:14" ht="14.4" hidden="1" outlineLevel="1" thickBot="1" x14ac:dyDescent="0.3">
      <c r="C206" s="67" t="s">
        <v>527</v>
      </c>
      <c r="D206" s="54" t="s">
        <v>528</v>
      </c>
      <c r="E206" s="439"/>
      <c r="F206" s="439"/>
      <c r="G206" s="366"/>
      <c r="H206" s="349">
        <f t="shared" si="3"/>
        <v>0</v>
      </c>
      <c r="I206" s="440"/>
      <c r="J206" s="440"/>
      <c r="K206" s="437"/>
      <c r="L206" s="140"/>
      <c r="M206" s="143"/>
      <c r="N206" s="46"/>
    </row>
    <row r="207" spans="3:14" ht="14.4" hidden="1" outlineLevel="1" thickBot="1" x14ac:dyDescent="0.3">
      <c r="C207" s="67" t="s">
        <v>529</v>
      </c>
      <c r="D207" s="54" t="s">
        <v>530</v>
      </c>
      <c r="E207" s="439"/>
      <c r="F207" s="439"/>
      <c r="G207" s="366"/>
      <c r="H207" s="349">
        <f t="shared" si="3"/>
        <v>0</v>
      </c>
      <c r="I207" s="440"/>
      <c r="J207" s="440"/>
      <c r="K207" s="437"/>
      <c r="L207" s="140"/>
      <c r="M207" s="143"/>
      <c r="N207" s="46"/>
    </row>
    <row r="208" spans="3:14" ht="14.4" hidden="1" outlineLevel="1" thickBot="1" x14ac:dyDescent="0.3">
      <c r="C208" s="67" t="s">
        <v>531</v>
      </c>
      <c r="D208" s="54" t="s">
        <v>532</v>
      </c>
      <c r="E208" s="439"/>
      <c r="F208" s="439"/>
      <c r="G208" s="366"/>
      <c r="H208" s="349">
        <f t="shared" si="3"/>
        <v>0</v>
      </c>
      <c r="I208" s="440"/>
      <c r="J208" s="440"/>
      <c r="K208" s="437"/>
      <c r="L208" s="140"/>
      <c r="M208" s="143"/>
      <c r="N208" s="46"/>
    </row>
    <row r="209" spans="3:14" ht="14.4" hidden="1" outlineLevel="1" thickBot="1" x14ac:dyDescent="0.3">
      <c r="C209" s="67" t="s">
        <v>533</v>
      </c>
      <c r="D209" s="54" t="s">
        <v>534</v>
      </c>
      <c r="E209" s="439"/>
      <c r="F209" s="439"/>
      <c r="G209" s="366"/>
      <c r="H209" s="349">
        <f t="shared" si="3"/>
        <v>0</v>
      </c>
      <c r="I209" s="440"/>
      <c r="J209" s="440"/>
      <c r="K209" s="437"/>
      <c r="L209" s="140"/>
      <c r="M209" s="143"/>
      <c r="N209" s="46"/>
    </row>
    <row r="210" spans="3:14" ht="14.4" hidden="1" outlineLevel="1" thickBot="1" x14ac:dyDescent="0.3">
      <c r="C210" s="67" t="s">
        <v>535</v>
      </c>
      <c r="D210" s="54" t="s">
        <v>536</v>
      </c>
      <c r="E210" s="439"/>
      <c r="F210" s="439"/>
      <c r="G210" s="366"/>
      <c r="H210" s="349">
        <f t="shared" si="3"/>
        <v>0</v>
      </c>
      <c r="I210" s="440"/>
      <c r="J210" s="440"/>
      <c r="K210" s="437"/>
      <c r="L210" s="140"/>
      <c r="M210" s="143"/>
      <c r="N210" s="46"/>
    </row>
    <row r="211" spans="3:14" ht="14.4" hidden="1" outlineLevel="1" thickBot="1" x14ac:dyDescent="0.3">
      <c r="C211" s="67" t="s">
        <v>537</v>
      </c>
      <c r="D211" s="54" t="s">
        <v>538</v>
      </c>
      <c r="E211" s="439"/>
      <c r="F211" s="439"/>
      <c r="G211" s="366"/>
      <c r="H211" s="349">
        <f t="shared" si="3"/>
        <v>0</v>
      </c>
      <c r="I211" s="440"/>
      <c r="J211" s="440"/>
      <c r="K211" s="437"/>
      <c r="L211" s="140"/>
      <c r="M211" s="143"/>
      <c r="N211" s="46"/>
    </row>
    <row r="212" spans="3:14" ht="14.4" hidden="1" outlineLevel="1" thickBot="1" x14ac:dyDescent="0.3">
      <c r="C212" s="67" t="s">
        <v>539</v>
      </c>
      <c r="D212" s="54" t="s">
        <v>540</v>
      </c>
      <c r="E212" s="439"/>
      <c r="F212" s="439"/>
      <c r="G212" s="366"/>
      <c r="H212" s="349">
        <f t="shared" si="3"/>
        <v>0</v>
      </c>
      <c r="I212" s="440"/>
      <c r="J212" s="440"/>
      <c r="K212" s="437"/>
      <c r="L212" s="140"/>
      <c r="M212" s="143"/>
      <c r="N212" s="46"/>
    </row>
    <row r="213" spans="3:14" ht="14.4" hidden="1" outlineLevel="1" thickBot="1" x14ac:dyDescent="0.3">
      <c r="C213" s="67" t="s">
        <v>541</v>
      </c>
      <c r="D213" s="54" t="s">
        <v>542</v>
      </c>
      <c r="E213" s="439"/>
      <c r="F213" s="439"/>
      <c r="G213" s="366"/>
      <c r="H213" s="349">
        <f t="shared" si="3"/>
        <v>0</v>
      </c>
      <c r="I213" s="440"/>
      <c r="J213" s="440"/>
      <c r="K213" s="437"/>
      <c r="L213" s="140"/>
      <c r="M213" s="143"/>
      <c r="N213" s="46"/>
    </row>
    <row r="214" spans="3:14" ht="14.4" hidden="1" outlineLevel="1" thickBot="1" x14ac:dyDescent="0.3">
      <c r="C214" s="67" t="s">
        <v>543</v>
      </c>
      <c r="D214" s="54" t="s">
        <v>544</v>
      </c>
      <c r="E214" s="439"/>
      <c r="F214" s="439"/>
      <c r="G214" s="366"/>
      <c r="H214" s="349">
        <f t="shared" si="3"/>
        <v>0</v>
      </c>
      <c r="I214" s="440"/>
      <c r="J214" s="440"/>
      <c r="K214" s="437"/>
      <c r="L214" s="140"/>
      <c r="M214" s="143"/>
      <c r="N214" s="46"/>
    </row>
    <row r="215" spans="3:14" ht="14.4" hidden="1" outlineLevel="1" thickBot="1" x14ac:dyDescent="0.3">
      <c r="C215" s="67" t="s">
        <v>545</v>
      </c>
      <c r="D215" s="54" t="s">
        <v>546</v>
      </c>
      <c r="E215" s="439"/>
      <c r="F215" s="439"/>
      <c r="G215" s="366"/>
      <c r="H215" s="349">
        <f t="shared" si="3"/>
        <v>0</v>
      </c>
      <c r="I215" s="440"/>
      <c r="J215" s="440"/>
      <c r="K215" s="437"/>
      <c r="L215" s="140"/>
      <c r="M215" s="143"/>
      <c r="N215" s="46"/>
    </row>
    <row r="216" spans="3:14" ht="14.4" hidden="1" outlineLevel="1" thickBot="1" x14ac:dyDescent="0.3">
      <c r="C216" s="67" t="s">
        <v>547</v>
      </c>
      <c r="D216" s="54" t="s">
        <v>548</v>
      </c>
      <c r="E216" s="439"/>
      <c r="F216" s="439"/>
      <c r="G216" s="366"/>
      <c r="H216" s="349">
        <f t="shared" si="3"/>
        <v>0</v>
      </c>
      <c r="I216" s="440"/>
      <c r="J216" s="440"/>
      <c r="K216" s="437"/>
      <c r="L216" s="140"/>
      <c r="M216" s="143"/>
      <c r="N216" s="46"/>
    </row>
    <row r="217" spans="3:14" ht="14.4" hidden="1" outlineLevel="1" thickBot="1" x14ac:dyDescent="0.3">
      <c r="C217" s="67" t="s">
        <v>549</v>
      </c>
      <c r="D217" s="54" t="s">
        <v>550</v>
      </c>
      <c r="E217" s="439"/>
      <c r="F217" s="439"/>
      <c r="G217" s="366"/>
      <c r="H217" s="349">
        <f t="shared" si="3"/>
        <v>0</v>
      </c>
      <c r="I217" s="440"/>
      <c r="J217" s="440"/>
      <c r="K217" s="437"/>
      <c r="L217" s="140"/>
      <c r="M217" s="143"/>
      <c r="N217" s="46"/>
    </row>
    <row r="218" spans="3:14" ht="14.4" hidden="1" outlineLevel="1" thickBot="1" x14ac:dyDescent="0.3">
      <c r="C218" s="67" t="s">
        <v>551</v>
      </c>
      <c r="D218" s="54" t="s">
        <v>552</v>
      </c>
      <c r="E218" s="439"/>
      <c r="F218" s="439"/>
      <c r="G218" s="366"/>
      <c r="H218" s="349">
        <f t="shared" si="3"/>
        <v>0</v>
      </c>
      <c r="I218" s="440"/>
      <c r="J218" s="440"/>
      <c r="K218" s="437"/>
      <c r="L218" s="140"/>
      <c r="M218" s="143"/>
      <c r="N218" s="46"/>
    </row>
    <row r="219" spans="3:14" ht="14.4" hidden="1" outlineLevel="1" thickBot="1" x14ac:dyDescent="0.3">
      <c r="C219" s="67" t="s">
        <v>553</v>
      </c>
      <c r="D219" s="54" t="s">
        <v>554</v>
      </c>
      <c r="E219" s="439"/>
      <c r="F219" s="439"/>
      <c r="G219" s="366"/>
      <c r="H219" s="349">
        <f t="shared" si="3"/>
        <v>0</v>
      </c>
      <c r="I219" s="440"/>
      <c r="J219" s="440"/>
      <c r="K219" s="437"/>
      <c r="L219" s="140"/>
      <c r="M219" s="143"/>
      <c r="N219" s="46"/>
    </row>
    <row r="220" spans="3:14" ht="14.4" hidden="1" outlineLevel="1" thickBot="1" x14ac:dyDescent="0.3">
      <c r="C220" s="67" t="s">
        <v>555</v>
      </c>
      <c r="D220" s="54" t="s">
        <v>556</v>
      </c>
      <c r="E220" s="439"/>
      <c r="F220" s="439"/>
      <c r="G220" s="366"/>
      <c r="H220" s="349">
        <f t="shared" si="3"/>
        <v>0</v>
      </c>
      <c r="I220" s="440"/>
      <c r="J220" s="440"/>
      <c r="K220" s="437"/>
      <c r="L220" s="140"/>
      <c r="M220" s="143"/>
      <c r="N220" s="46"/>
    </row>
    <row r="221" spans="3:14" ht="14.4" hidden="1" outlineLevel="1" thickBot="1" x14ac:dyDescent="0.3">
      <c r="C221" s="67" t="s">
        <v>557</v>
      </c>
      <c r="D221" s="54" t="s">
        <v>558</v>
      </c>
      <c r="E221" s="439"/>
      <c r="F221" s="439"/>
      <c r="G221" s="366"/>
      <c r="H221" s="349">
        <f t="shared" si="3"/>
        <v>0</v>
      </c>
      <c r="I221" s="440"/>
      <c r="J221" s="440"/>
      <c r="K221" s="437"/>
      <c r="L221" s="140"/>
      <c r="M221" s="143"/>
      <c r="N221" s="46"/>
    </row>
    <row r="222" spans="3:14" ht="14.4" hidden="1" outlineLevel="1" thickBot="1" x14ac:dyDescent="0.3">
      <c r="C222" s="67" t="s">
        <v>559</v>
      </c>
      <c r="D222" s="54" t="s">
        <v>560</v>
      </c>
      <c r="E222" s="439"/>
      <c r="F222" s="439"/>
      <c r="G222" s="366"/>
      <c r="H222" s="349">
        <f t="shared" si="3"/>
        <v>0</v>
      </c>
      <c r="I222" s="440"/>
      <c r="J222" s="440"/>
      <c r="K222" s="437"/>
      <c r="L222" s="140"/>
      <c r="M222" s="143"/>
      <c r="N222" s="46"/>
    </row>
    <row r="223" spans="3:14" ht="14.4" hidden="1" outlineLevel="1" thickBot="1" x14ac:dyDescent="0.3">
      <c r="C223" s="67" t="s">
        <v>561</v>
      </c>
      <c r="D223" s="54" t="s">
        <v>562</v>
      </c>
      <c r="E223" s="439"/>
      <c r="F223" s="439"/>
      <c r="G223" s="366"/>
      <c r="H223" s="349">
        <f t="shared" si="3"/>
        <v>0</v>
      </c>
      <c r="I223" s="440"/>
      <c r="J223" s="440"/>
      <c r="K223" s="437"/>
      <c r="L223" s="140"/>
      <c r="M223" s="143"/>
      <c r="N223" s="46"/>
    </row>
    <row r="224" spans="3:14" ht="14.4" hidden="1" outlineLevel="1" thickBot="1" x14ac:dyDescent="0.3">
      <c r="C224" s="67" t="s">
        <v>563</v>
      </c>
      <c r="D224" s="54" t="s">
        <v>564</v>
      </c>
      <c r="E224" s="439"/>
      <c r="F224" s="439"/>
      <c r="G224" s="366"/>
      <c r="H224" s="349">
        <f t="shared" si="3"/>
        <v>0</v>
      </c>
      <c r="I224" s="440"/>
      <c r="J224" s="440"/>
      <c r="K224" s="437"/>
      <c r="L224" s="140"/>
      <c r="M224" s="143"/>
      <c r="N224" s="46"/>
    </row>
    <row r="225" spans="3:14" ht="14.4" hidden="1" outlineLevel="1" thickBot="1" x14ac:dyDescent="0.3">
      <c r="C225" s="67" t="s">
        <v>565</v>
      </c>
      <c r="D225" s="54" t="s">
        <v>566</v>
      </c>
      <c r="E225" s="439"/>
      <c r="F225" s="439"/>
      <c r="G225" s="366"/>
      <c r="H225" s="349">
        <f t="shared" si="3"/>
        <v>0</v>
      </c>
      <c r="I225" s="440"/>
      <c r="J225" s="440"/>
      <c r="K225" s="437"/>
      <c r="L225" s="140"/>
      <c r="M225" s="143"/>
      <c r="N225" s="46"/>
    </row>
    <row r="226" spans="3:14" ht="14.4" hidden="1" outlineLevel="1" thickBot="1" x14ac:dyDescent="0.3">
      <c r="C226" s="67" t="s">
        <v>567</v>
      </c>
      <c r="D226" s="54" t="s">
        <v>568</v>
      </c>
      <c r="E226" s="439"/>
      <c r="F226" s="439"/>
      <c r="G226" s="366"/>
      <c r="H226" s="349">
        <f t="shared" si="3"/>
        <v>0</v>
      </c>
      <c r="I226" s="440"/>
      <c r="J226" s="440"/>
      <c r="K226" s="437"/>
      <c r="L226" s="140"/>
      <c r="M226" s="143"/>
      <c r="N226" s="46"/>
    </row>
    <row r="227" spans="3:14" ht="14.4" hidden="1" outlineLevel="1" thickBot="1" x14ac:dyDescent="0.3">
      <c r="C227" s="67" t="s">
        <v>569</v>
      </c>
      <c r="D227" s="54" t="s">
        <v>570</v>
      </c>
      <c r="E227" s="439"/>
      <c r="F227" s="439"/>
      <c r="G227" s="366"/>
      <c r="H227" s="349">
        <f t="shared" si="3"/>
        <v>0</v>
      </c>
      <c r="I227" s="440"/>
      <c r="J227" s="440"/>
      <c r="K227" s="437"/>
      <c r="L227" s="140"/>
      <c r="M227" s="143"/>
      <c r="N227" s="46"/>
    </row>
    <row r="228" spans="3:14" ht="14.4" hidden="1" outlineLevel="1" thickBot="1" x14ac:dyDescent="0.3">
      <c r="C228" s="67" t="s">
        <v>571</v>
      </c>
      <c r="D228" s="54" t="s">
        <v>572</v>
      </c>
      <c r="E228" s="439"/>
      <c r="F228" s="439"/>
      <c r="G228" s="366"/>
      <c r="H228" s="349">
        <f t="shared" si="3"/>
        <v>0</v>
      </c>
      <c r="I228" s="440"/>
      <c r="J228" s="440"/>
      <c r="K228" s="437"/>
      <c r="L228" s="140"/>
      <c r="M228" s="143"/>
      <c r="N228" s="46"/>
    </row>
    <row r="229" spans="3:14" ht="14.4" hidden="1" outlineLevel="1" thickBot="1" x14ac:dyDescent="0.3">
      <c r="C229" s="67" t="s">
        <v>573</v>
      </c>
      <c r="D229" s="54" t="s">
        <v>574</v>
      </c>
      <c r="E229" s="439"/>
      <c r="F229" s="439"/>
      <c r="G229" s="366"/>
      <c r="H229" s="349">
        <f t="shared" si="3"/>
        <v>0</v>
      </c>
      <c r="I229" s="440"/>
      <c r="J229" s="440"/>
      <c r="K229" s="437"/>
      <c r="L229" s="140"/>
      <c r="M229" s="143"/>
      <c r="N229" s="46"/>
    </row>
    <row r="230" spans="3:14" ht="14.4" hidden="1" outlineLevel="1" thickBot="1" x14ac:dyDescent="0.3">
      <c r="C230" s="67" t="s">
        <v>575</v>
      </c>
      <c r="D230" s="54" t="s">
        <v>576</v>
      </c>
      <c r="E230" s="439"/>
      <c r="F230" s="439"/>
      <c r="G230" s="366"/>
      <c r="H230" s="349">
        <f t="shared" si="3"/>
        <v>0</v>
      </c>
      <c r="I230" s="440"/>
      <c r="J230" s="440"/>
      <c r="K230" s="437"/>
      <c r="L230" s="140"/>
      <c r="M230" s="143"/>
      <c r="N230" s="46"/>
    </row>
    <row r="231" spans="3:14" ht="14.4" hidden="1" outlineLevel="1" thickBot="1" x14ac:dyDescent="0.3">
      <c r="C231" s="67" t="s">
        <v>577</v>
      </c>
      <c r="D231" s="54" t="s">
        <v>578</v>
      </c>
      <c r="E231" s="439"/>
      <c r="F231" s="439"/>
      <c r="G231" s="366"/>
      <c r="H231" s="349">
        <f t="shared" si="3"/>
        <v>0</v>
      </c>
      <c r="I231" s="440"/>
      <c r="J231" s="440"/>
      <c r="K231" s="437"/>
      <c r="L231" s="140"/>
      <c r="M231" s="143"/>
      <c r="N231" s="46"/>
    </row>
    <row r="232" spans="3:14" ht="27" hidden="1" outlineLevel="1" thickBot="1" x14ac:dyDescent="0.3">
      <c r="C232" s="67" t="s">
        <v>579</v>
      </c>
      <c r="D232" s="54" t="s">
        <v>580</v>
      </c>
      <c r="E232" s="439"/>
      <c r="F232" s="439"/>
      <c r="G232" s="366"/>
      <c r="H232" s="349">
        <f t="shared" si="3"/>
        <v>0</v>
      </c>
      <c r="I232" s="440"/>
      <c r="J232" s="440"/>
      <c r="K232" s="437"/>
      <c r="L232" s="140"/>
      <c r="M232" s="143"/>
      <c r="N232" s="46"/>
    </row>
    <row r="233" spans="3:14" ht="27" hidden="1" outlineLevel="1" thickBot="1" x14ac:dyDescent="0.3">
      <c r="C233" s="67" t="s">
        <v>581</v>
      </c>
      <c r="D233" s="54" t="s">
        <v>582</v>
      </c>
      <c r="E233" s="439"/>
      <c r="F233" s="439"/>
      <c r="G233" s="366"/>
      <c r="H233" s="349">
        <f t="shared" si="3"/>
        <v>0</v>
      </c>
      <c r="I233" s="440"/>
      <c r="J233" s="440"/>
      <c r="K233" s="437"/>
      <c r="L233" s="140"/>
      <c r="M233" s="143"/>
      <c r="N233" s="46"/>
    </row>
    <row r="234" spans="3:14" ht="14.4" hidden="1" outlineLevel="1" thickBot="1" x14ac:dyDescent="0.3">
      <c r="C234" s="67" t="s">
        <v>583</v>
      </c>
      <c r="D234" s="54" t="s">
        <v>584</v>
      </c>
      <c r="E234" s="439"/>
      <c r="F234" s="439"/>
      <c r="G234" s="366"/>
      <c r="H234" s="349">
        <f t="shared" si="3"/>
        <v>0</v>
      </c>
      <c r="I234" s="440"/>
      <c r="J234" s="440"/>
      <c r="K234" s="437"/>
      <c r="L234" s="140"/>
      <c r="M234" s="143"/>
      <c r="N234" s="46"/>
    </row>
    <row r="235" spans="3:14" ht="14.4" hidden="1" outlineLevel="1" thickBot="1" x14ac:dyDescent="0.3">
      <c r="C235" s="67" t="s">
        <v>585</v>
      </c>
      <c r="D235" s="54" t="s">
        <v>586</v>
      </c>
      <c r="E235" s="439"/>
      <c r="F235" s="439"/>
      <c r="G235" s="366"/>
      <c r="H235" s="349">
        <f t="shared" si="3"/>
        <v>0</v>
      </c>
      <c r="I235" s="440"/>
      <c r="J235" s="440"/>
      <c r="K235" s="437"/>
      <c r="L235" s="140"/>
      <c r="M235" s="143"/>
      <c r="N235" s="46"/>
    </row>
    <row r="236" spans="3:14" ht="14.4" hidden="1" outlineLevel="1" thickBot="1" x14ac:dyDescent="0.3">
      <c r="C236" s="67" t="s">
        <v>587</v>
      </c>
      <c r="D236" s="54" t="s">
        <v>588</v>
      </c>
      <c r="E236" s="439"/>
      <c r="F236" s="439"/>
      <c r="G236" s="366"/>
      <c r="H236" s="349">
        <f t="shared" si="3"/>
        <v>0</v>
      </c>
      <c r="I236" s="440"/>
      <c r="J236" s="440"/>
      <c r="K236" s="437"/>
      <c r="L236" s="140"/>
      <c r="M236" s="143"/>
      <c r="N236" s="46"/>
    </row>
    <row r="237" spans="3:14" ht="14.4" hidden="1" outlineLevel="1" thickBot="1" x14ac:dyDescent="0.3">
      <c r="C237" s="67" t="s">
        <v>589</v>
      </c>
      <c r="D237" s="54" t="s">
        <v>590</v>
      </c>
      <c r="E237" s="439"/>
      <c r="F237" s="439"/>
      <c r="G237" s="366"/>
      <c r="H237" s="349">
        <f t="shared" si="3"/>
        <v>0</v>
      </c>
      <c r="I237" s="440"/>
      <c r="J237" s="440"/>
      <c r="K237" s="437"/>
      <c r="L237" s="140"/>
      <c r="M237" s="143"/>
      <c r="N237" s="46"/>
    </row>
    <row r="238" spans="3:14" ht="14.4" hidden="1" outlineLevel="1" thickBot="1" x14ac:dyDescent="0.3">
      <c r="C238" s="67" t="s">
        <v>591</v>
      </c>
      <c r="D238" s="54" t="s">
        <v>592</v>
      </c>
      <c r="E238" s="439"/>
      <c r="F238" s="439"/>
      <c r="G238" s="366"/>
      <c r="H238" s="349">
        <f t="shared" si="3"/>
        <v>0</v>
      </c>
      <c r="I238" s="440"/>
      <c r="J238" s="440"/>
      <c r="K238" s="437"/>
      <c r="L238" s="140"/>
      <c r="M238" s="143"/>
      <c r="N238" s="46"/>
    </row>
    <row r="239" spans="3:14" ht="14.4" hidden="1" outlineLevel="1" thickBot="1" x14ac:dyDescent="0.3">
      <c r="C239" s="67" t="s">
        <v>593</v>
      </c>
      <c r="D239" s="54" t="s">
        <v>594</v>
      </c>
      <c r="E239" s="439"/>
      <c r="F239" s="439"/>
      <c r="G239" s="366"/>
      <c r="H239" s="349">
        <f t="shared" si="3"/>
        <v>0</v>
      </c>
      <c r="I239" s="440"/>
      <c r="J239" s="440"/>
      <c r="K239" s="437"/>
      <c r="L239" s="140"/>
      <c r="M239" s="143"/>
      <c r="N239" s="46"/>
    </row>
    <row r="240" spans="3:14" ht="14.4" hidden="1" outlineLevel="1" thickBot="1" x14ac:dyDescent="0.3">
      <c r="C240" s="67" t="s">
        <v>595</v>
      </c>
      <c r="D240" s="54" t="s">
        <v>596</v>
      </c>
      <c r="E240" s="439"/>
      <c r="F240" s="439"/>
      <c r="G240" s="366"/>
      <c r="H240" s="349">
        <f t="shared" si="3"/>
        <v>0</v>
      </c>
      <c r="I240" s="440"/>
      <c r="J240" s="440"/>
      <c r="K240" s="437"/>
      <c r="L240" s="140"/>
      <c r="M240" s="143"/>
      <c r="N240" s="46"/>
    </row>
    <row r="241" spans="1:14" ht="14.4" hidden="1" outlineLevel="1" thickBot="1" x14ac:dyDescent="0.3">
      <c r="C241" s="67" t="s">
        <v>597</v>
      </c>
      <c r="D241" s="54" t="s">
        <v>598</v>
      </c>
      <c r="E241" s="439"/>
      <c r="F241" s="439"/>
      <c r="G241" s="366"/>
      <c r="H241" s="349">
        <f t="shared" si="3"/>
        <v>0</v>
      </c>
      <c r="I241" s="440"/>
      <c r="J241" s="440"/>
      <c r="K241" s="437"/>
      <c r="L241" s="140"/>
      <c r="M241" s="143"/>
      <c r="N241" s="46"/>
    </row>
    <row r="242" spans="1:14" ht="14.4" hidden="1" outlineLevel="1" thickBot="1" x14ac:dyDescent="0.3">
      <c r="C242" s="67" t="s">
        <v>599</v>
      </c>
      <c r="D242" s="54" t="s">
        <v>600</v>
      </c>
      <c r="E242" s="439"/>
      <c r="F242" s="439"/>
      <c r="G242" s="366"/>
      <c r="H242" s="349">
        <f t="shared" si="3"/>
        <v>0</v>
      </c>
      <c r="I242" s="440"/>
      <c r="J242" s="440"/>
      <c r="K242" s="437"/>
      <c r="L242" s="140"/>
      <c r="M242" s="143"/>
      <c r="N242" s="46"/>
    </row>
    <row r="243" spans="1:14" ht="14.4" hidden="1" outlineLevel="1" thickBot="1" x14ac:dyDescent="0.3">
      <c r="C243" s="67" t="s">
        <v>601</v>
      </c>
      <c r="D243" s="54" t="s">
        <v>602</v>
      </c>
      <c r="E243" s="439"/>
      <c r="F243" s="439"/>
      <c r="G243" s="366"/>
      <c r="H243" s="349">
        <f t="shared" si="3"/>
        <v>0</v>
      </c>
      <c r="I243" s="440"/>
      <c r="J243" s="440"/>
      <c r="K243" s="437"/>
      <c r="L243" s="140"/>
      <c r="M243" s="143"/>
      <c r="N243" s="46"/>
    </row>
    <row r="244" spans="1:14" ht="14.4" hidden="1" outlineLevel="1" thickBot="1" x14ac:dyDescent="0.3">
      <c r="C244" s="67" t="s">
        <v>603</v>
      </c>
      <c r="D244" s="54" t="s">
        <v>604</v>
      </c>
      <c r="E244" s="439"/>
      <c r="F244" s="439"/>
      <c r="G244" s="366"/>
      <c r="H244" s="349">
        <f t="shared" si="3"/>
        <v>0</v>
      </c>
      <c r="I244" s="440"/>
      <c r="J244" s="440"/>
      <c r="K244" s="437"/>
      <c r="L244" s="140"/>
      <c r="M244" s="143"/>
      <c r="N244" s="46"/>
    </row>
    <row r="245" spans="1:14" ht="14.4" hidden="1" outlineLevel="1" thickBot="1" x14ac:dyDescent="0.3">
      <c r="C245" s="67" t="s">
        <v>605</v>
      </c>
      <c r="D245" s="54" t="s">
        <v>606</v>
      </c>
      <c r="E245" s="439"/>
      <c r="F245" s="439"/>
      <c r="G245" s="366"/>
      <c r="H245" s="349">
        <f t="shared" si="3"/>
        <v>0</v>
      </c>
      <c r="I245" s="440"/>
      <c r="J245" s="440"/>
      <c r="K245" s="437"/>
      <c r="L245" s="140"/>
      <c r="M245" s="143"/>
      <c r="N245" s="46"/>
    </row>
    <row r="246" spans="1:14" ht="14.4" hidden="1" outlineLevel="1" thickBot="1" x14ac:dyDescent="0.3">
      <c r="C246" s="67" t="s">
        <v>607</v>
      </c>
      <c r="D246" s="54" t="s">
        <v>608</v>
      </c>
      <c r="E246" s="439"/>
      <c r="F246" s="439"/>
      <c r="G246" s="366"/>
      <c r="H246" s="349">
        <f t="shared" si="3"/>
        <v>0</v>
      </c>
      <c r="I246" s="440"/>
      <c r="J246" s="440"/>
      <c r="K246" s="437"/>
      <c r="L246" s="140"/>
      <c r="M246" s="143"/>
      <c r="N246" s="46"/>
    </row>
    <row r="247" spans="1:14" ht="14.4" hidden="1" outlineLevel="1" thickBot="1" x14ac:dyDescent="0.3">
      <c r="C247" s="67" t="s">
        <v>609</v>
      </c>
      <c r="D247" s="54" t="s">
        <v>610</v>
      </c>
      <c r="E247" s="439"/>
      <c r="F247" s="439"/>
      <c r="G247" s="366"/>
      <c r="H247" s="349">
        <f t="shared" si="3"/>
        <v>0</v>
      </c>
      <c r="I247" s="440"/>
      <c r="J247" s="440"/>
      <c r="K247" s="437"/>
      <c r="L247" s="140"/>
      <c r="M247" s="143"/>
      <c r="N247" s="46"/>
    </row>
    <row r="248" spans="1:14" ht="14.4" hidden="1" outlineLevel="1" thickBot="1" x14ac:dyDescent="0.3">
      <c r="C248" s="67" t="s">
        <v>611</v>
      </c>
      <c r="D248" s="54" t="s">
        <v>612</v>
      </c>
      <c r="E248" s="439"/>
      <c r="F248" s="439"/>
      <c r="G248" s="366"/>
      <c r="H248" s="349">
        <f t="shared" si="3"/>
        <v>0</v>
      </c>
      <c r="I248" s="440"/>
      <c r="J248" s="440"/>
      <c r="K248" s="437"/>
      <c r="L248" s="140"/>
      <c r="M248" s="143"/>
      <c r="N248" s="46"/>
    </row>
    <row r="249" spans="1:14" ht="14.4" hidden="1" outlineLevel="1" thickBot="1" x14ac:dyDescent="0.3">
      <c r="C249" s="67" t="s">
        <v>613</v>
      </c>
      <c r="D249" s="54" t="s">
        <v>614</v>
      </c>
      <c r="E249" s="439"/>
      <c r="F249" s="439"/>
      <c r="G249" s="366"/>
      <c r="H249" s="349">
        <f t="shared" si="3"/>
        <v>0</v>
      </c>
      <c r="I249" s="440"/>
      <c r="J249" s="440"/>
      <c r="K249" s="437"/>
      <c r="L249" s="140"/>
      <c r="M249" s="143"/>
      <c r="N249" s="46"/>
    </row>
    <row r="250" spans="1:14" ht="27" hidden="1" collapsed="1" thickBot="1" x14ac:dyDescent="0.3">
      <c r="A250" s="1">
        <v>6</v>
      </c>
      <c r="B250" s="2" t="s">
        <v>438</v>
      </c>
      <c r="C250" s="34" t="s">
        <v>615</v>
      </c>
      <c r="D250" s="68" t="s">
        <v>616</v>
      </c>
      <c r="E250" s="446"/>
      <c r="F250" s="446"/>
      <c r="G250" s="369"/>
      <c r="H250" s="349">
        <f t="shared" si="3"/>
        <v>0</v>
      </c>
      <c r="I250" s="440"/>
      <c r="J250" s="440"/>
      <c r="K250" s="437"/>
      <c r="L250" s="140"/>
      <c r="M250" s="143"/>
      <c r="N250" s="46"/>
    </row>
    <row r="251" spans="1:14" ht="14.4" hidden="1" thickBot="1" x14ac:dyDescent="0.3">
      <c r="A251" s="1">
        <v>6</v>
      </c>
      <c r="B251" s="2" t="s">
        <v>438</v>
      </c>
      <c r="C251" s="34" t="s">
        <v>618</v>
      </c>
      <c r="D251" s="50" t="s">
        <v>619</v>
      </c>
      <c r="E251" s="439"/>
      <c r="F251" s="439"/>
      <c r="G251" s="369"/>
      <c r="H251" s="349">
        <f t="shared" si="3"/>
        <v>0</v>
      </c>
      <c r="I251" s="440"/>
      <c r="J251" s="440"/>
      <c r="K251" s="437"/>
      <c r="L251" s="140"/>
      <c r="M251" s="143"/>
      <c r="N251" s="46"/>
    </row>
    <row r="252" spans="1:14" ht="14.4" hidden="1" thickBot="1" x14ac:dyDescent="0.3">
      <c r="A252" s="1">
        <v>6</v>
      </c>
      <c r="B252" s="2" t="s">
        <v>438</v>
      </c>
      <c r="C252" s="34" t="s">
        <v>620</v>
      </c>
      <c r="D252" s="50" t="s">
        <v>621</v>
      </c>
      <c r="E252" s="439"/>
      <c r="F252" s="439"/>
      <c r="G252" s="369"/>
      <c r="H252" s="349">
        <f t="shared" si="3"/>
        <v>0</v>
      </c>
      <c r="I252" s="440"/>
      <c r="J252" s="440"/>
      <c r="K252" s="437"/>
      <c r="L252" s="140"/>
      <c r="M252" s="143"/>
      <c r="N252" s="46"/>
    </row>
    <row r="253" spans="1:14" ht="14.4" hidden="1" thickBot="1" x14ac:dyDescent="0.3">
      <c r="A253" s="1">
        <v>6</v>
      </c>
      <c r="B253" s="2" t="s">
        <v>438</v>
      </c>
      <c r="C253" s="34" t="s">
        <v>622</v>
      </c>
      <c r="D253" s="50" t="s">
        <v>623</v>
      </c>
      <c r="E253" s="439"/>
      <c r="F253" s="439"/>
      <c r="G253" s="369"/>
      <c r="H253" s="349">
        <f t="shared" si="3"/>
        <v>0</v>
      </c>
      <c r="I253" s="440"/>
      <c r="J253" s="440"/>
      <c r="K253" s="437"/>
      <c r="L253" s="140"/>
      <c r="M253" s="143"/>
      <c r="N253" s="46"/>
    </row>
    <row r="254" spans="1:14" ht="14.4" hidden="1" thickBot="1" x14ac:dyDescent="0.3">
      <c r="A254" s="1">
        <v>6</v>
      </c>
      <c r="B254" s="2" t="s">
        <v>438</v>
      </c>
      <c r="C254" s="34" t="s">
        <v>624</v>
      </c>
      <c r="D254" s="50" t="s">
        <v>625</v>
      </c>
      <c r="E254" s="439"/>
      <c r="F254" s="439"/>
      <c r="G254" s="369"/>
      <c r="H254" s="349">
        <f t="shared" si="3"/>
        <v>0</v>
      </c>
      <c r="I254" s="440"/>
      <c r="J254" s="440"/>
      <c r="K254" s="437"/>
      <c r="L254" s="140"/>
      <c r="M254" s="143"/>
      <c r="N254" s="46"/>
    </row>
    <row r="255" spans="1:14" ht="14.4" hidden="1" thickBot="1" x14ac:dyDescent="0.3">
      <c r="A255" s="1">
        <v>6</v>
      </c>
      <c r="B255" s="2" t="s">
        <v>626</v>
      </c>
      <c r="C255" s="34" t="s">
        <v>627</v>
      </c>
      <c r="D255" s="50" t="s">
        <v>628</v>
      </c>
      <c r="E255" s="439"/>
      <c r="F255" s="439"/>
      <c r="G255" s="369"/>
      <c r="H255" s="349">
        <f t="shared" si="3"/>
        <v>0</v>
      </c>
      <c r="I255" s="440"/>
      <c r="J255" s="440"/>
      <c r="K255" s="437"/>
      <c r="L255" s="140"/>
      <c r="M255" s="143"/>
      <c r="N255" s="46"/>
    </row>
    <row r="256" spans="1:14" ht="14.4" hidden="1" thickBot="1" x14ac:dyDescent="0.3">
      <c r="A256" s="1">
        <v>6</v>
      </c>
      <c r="B256" s="2" t="s">
        <v>626</v>
      </c>
      <c r="C256" s="34" t="s">
        <v>629</v>
      </c>
      <c r="D256" s="50" t="s">
        <v>630</v>
      </c>
      <c r="E256" s="439"/>
      <c r="F256" s="439"/>
      <c r="G256" s="366"/>
      <c r="H256" s="349">
        <f t="shared" si="3"/>
        <v>0</v>
      </c>
      <c r="I256" s="441"/>
      <c r="J256" s="441"/>
      <c r="K256" s="447"/>
      <c r="L256" s="157"/>
      <c r="M256" s="143"/>
      <c r="N256" s="46"/>
    </row>
    <row r="257" spans="1:14" ht="14.4" hidden="1" thickBot="1" x14ac:dyDescent="0.3">
      <c r="A257" s="1">
        <v>6</v>
      </c>
      <c r="B257" s="2" t="s">
        <v>626</v>
      </c>
      <c r="C257" s="34" t="s">
        <v>632</v>
      </c>
      <c r="D257" s="50" t="s">
        <v>633</v>
      </c>
      <c r="E257" s="439"/>
      <c r="F257" s="439"/>
      <c r="G257" s="366"/>
      <c r="H257" s="349">
        <f t="shared" si="3"/>
        <v>0</v>
      </c>
      <c r="I257" s="440"/>
      <c r="J257" s="440"/>
      <c r="K257" s="437"/>
      <c r="L257" s="140"/>
      <c r="M257" s="143"/>
      <c r="N257" s="46"/>
    </row>
    <row r="258" spans="1:14" ht="27" hidden="1" thickBot="1" x14ac:dyDescent="0.3">
      <c r="A258" s="1">
        <v>6</v>
      </c>
      <c r="B258" s="2" t="s">
        <v>626</v>
      </c>
      <c r="C258" s="34" t="s">
        <v>634</v>
      </c>
      <c r="D258" s="54" t="s">
        <v>635</v>
      </c>
      <c r="E258" s="439"/>
      <c r="F258" s="439"/>
      <c r="G258" s="366"/>
      <c r="H258" s="349">
        <f t="shared" si="3"/>
        <v>0</v>
      </c>
      <c r="I258" s="440"/>
      <c r="J258" s="440"/>
      <c r="K258" s="437"/>
      <c r="L258" s="140"/>
      <c r="M258" s="143"/>
      <c r="N258" s="46"/>
    </row>
    <row r="259" spans="1:14" ht="14.4" hidden="1" thickBot="1" x14ac:dyDescent="0.3">
      <c r="A259" s="1">
        <v>6</v>
      </c>
      <c r="B259" s="2" t="s">
        <v>637</v>
      </c>
      <c r="C259" s="34" t="s">
        <v>638</v>
      </c>
      <c r="D259" s="50" t="s">
        <v>639</v>
      </c>
      <c r="E259" s="439"/>
      <c r="F259" s="439"/>
      <c r="G259" s="366"/>
      <c r="H259" s="349">
        <f t="shared" si="3"/>
        <v>0</v>
      </c>
      <c r="I259" s="440"/>
      <c r="J259" s="440"/>
      <c r="K259" s="437"/>
      <c r="L259" s="140"/>
      <c r="M259" s="143"/>
      <c r="N259" s="46"/>
    </row>
    <row r="260" spans="1:14" ht="14.4" hidden="1" thickBot="1" x14ac:dyDescent="0.3">
      <c r="A260" s="1">
        <v>6</v>
      </c>
      <c r="B260" s="2" t="s">
        <v>637</v>
      </c>
      <c r="C260" s="34"/>
      <c r="D260" s="50" t="s">
        <v>640</v>
      </c>
      <c r="E260" s="439"/>
      <c r="F260" s="439"/>
      <c r="G260" s="366"/>
      <c r="H260" s="349">
        <f t="shared" si="3"/>
        <v>0</v>
      </c>
      <c r="I260" s="440"/>
      <c r="J260" s="440"/>
      <c r="K260" s="437"/>
      <c r="L260" s="140"/>
      <c r="M260" s="143"/>
      <c r="N260" s="46"/>
    </row>
    <row r="261" spans="1:14" ht="14.4" hidden="1" thickBot="1" x14ac:dyDescent="0.3">
      <c r="A261" s="1">
        <v>6</v>
      </c>
      <c r="B261" s="2" t="s">
        <v>637</v>
      </c>
      <c r="C261" s="34" t="s">
        <v>641</v>
      </c>
      <c r="D261" s="50" t="s">
        <v>642</v>
      </c>
      <c r="E261" s="439"/>
      <c r="F261" s="439"/>
      <c r="G261" s="366"/>
      <c r="H261" s="349">
        <f t="shared" si="3"/>
        <v>0</v>
      </c>
      <c r="I261" s="440"/>
      <c r="J261" s="440"/>
      <c r="K261" s="437"/>
      <c r="L261" s="140"/>
      <c r="M261" s="143"/>
      <c r="N261" s="46"/>
    </row>
    <row r="262" spans="1:14" ht="14.4" hidden="1" thickBot="1" x14ac:dyDescent="0.3">
      <c r="A262" s="1">
        <v>6</v>
      </c>
      <c r="B262" s="2" t="s">
        <v>637</v>
      </c>
      <c r="C262" s="34" t="s">
        <v>643</v>
      </c>
      <c r="D262" s="50" t="s">
        <v>644</v>
      </c>
      <c r="E262" s="439"/>
      <c r="F262" s="439"/>
      <c r="G262" s="366"/>
      <c r="H262" s="349">
        <f t="shared" si="3"/>
        <v>0</v>
      </c>
      <c r="I262" s="440"/>
      <c r="J262" s="440"/>
      <c r="K262" s="437"/>
      <c r="L262" s="140"/>
      <c r="M262" s="143"/>
      <c r="N262" s="46"/>
    </row>
    <row r="263" spans="1:14" ht="14.4" hidden="1" thickBot="1" x14ac:dyDescent="0.3">
      <c r="A263" s="1">
        <v>6</v>
      </c>
      <c r="B263" s="2" t="s">
        <v>637</v>
      </c>
      <c r="C263" s="34" t="s">
        <v>645</v>
      </c>
      <c r="D263" s="50" t="s">
        <v>646</v>
      </c>
      <c r="E263" s="439"/>
      <c r="F263" s="439"/>
      <c r="G263" s="366"/>
      <c r="H263" s="349">
        <f t="shared" ref="H263:H312" si="4">+E263+F263+G263</f>
        <v>0</v>
      </c>
      <c r="I263" s="440"/>
      <c r="J263" s="440"/>
      <c r="K263" s="437"/>
      <c r="L263" s="140"/>
      <c r="M263" s="143"/>
      <c r="N263" s="46"/>
    </row>
    <row r="264" spans="1:14" ht="34.5" hidden="1" customHeight="1" thickBot="1" x14ac:dyDescent="0.3">
      <c r="A264" s="1">
        <v>6</v>
      </c>
      <c r="B264" s="2" t="s">
        <v>637</v>
      </c>
      <c r="C264" s="34" t="s">
        <v>647</v>
      </c>
      <c r="D264" s="50" t="s">
        <v>648</v>
      </c>
      <c r="E264" s="439"/>
      <c r="F264" s="439"/>
      <c r="G264" s="366">
        <v>500000</v>
      </c>
      <c r="H264" s="349">
        <f t="shared" si="4"/>
        <v>500000</v>
      </c>
      <c r="I264" s="441" t="s">
        <v>1037</v>
      </c>
      <c r="J264" s="441"/>
      <c r="K264" s="442"/>
      <c r="L264" s="150"/>
      <c r="M264" s="158"/>
      <c r="N264" s="46"/>
    </row>
    <row r="265" spans="1:14" ht="14.4" hidden="1" thickBot="1" x14ac:dyDescent="0.3">
      <c r="A265" s="1">
        <v>6</v>
      </c>
      <c r="B265" s="2" t="s">
        <v>650</v>
      </c>
      <c r="C265" s="65" t="s">
        <v>651</v>
      </c>
      <c r="D265" s="70" t="s">
        <v>652</v>
      </c>
      <c r="E265" s="439"/>
      <c r="F265" s="439"/>
      <c r="G265" s="369"/>
      <c r="H265" s="349"/>
      <c r="I265" s="440"/>
      <c r="J265" s="440"/>
      <c r="K265" s="437"/>
      <c r="L265" s="140"/>
      <c r="M265" s="143"/>
      <c r="N265" s="46"/>
    </row>
    <row r="266" spans="1:14" ht="14.4" hidden="1" outlineLevel="1" thickBot="1" x14ac:dyDescent="0.3">
      <c r="C266" s="67" t="s">
        <v>653</v>
      </c>
      <c r="D266" s="50" t="s">
        <v>654</v>
      </c>
      <c r="E266" s="439"/>
      <c r="F266" s="439"/>
      <c r="G266" s="369"/>
      <c r="H266" s="349">
        <f t="shared" si="4"/>
        <v>0</v>
      </c>
      <c r="I266" s="440"/>
      <c r="J266" s="440"/>
      <c r="K266" s="437"/>
      <c r="L266" s="140"/>
      <c r="M266" s="143"/>
      <c r="N266" s="46"/>
    </row>
    <row r="267" spans="1:14" ht="14.4" hidden="1" outlineLevel="1" thickBot="1" x14ac:dyDescent="0.3">
      <c r="C267" s="67" t="s">
        <v>655</v>
      </c>
      <c r="D267" s="50" t="s">
        <v>656</v>
      </c>
      <c r="E267" s="439"/>
      <c r="F267" s="439"/>
      <c r="G267" s="369"/>
      <c r="H267" s="349">
        <f t="shared" si="4"/>
        <v>0</v>
      </c>
      <c r="I267" s="440"/>
      <c r="J267" s="440"/>
      <c r="K267" s="437"/>
      <c r="L267" s="140"/>
      <c r="M267" s="143"/>
      <c r="N267" s="46"/>
    </row>
    <row r="268" spans="1:14" ht="14.4" hidden="1" outlineLevel="1" thickBot="1" x14ac:dyDescent="0.3">
      <c r="C268" s="67" t="s">
        <v>657</v>
      </c>
      <c r="D268" s="50" t="s">
        <v>658</v>
      </c>
      <c r="E268" s="439"/>
      <c r="F268" s="439"/>
      <c r="G268" s="369"/>
      <c r="H268" s="349">
        <f t="shared" si="4"/>
        <v>0</v>
      </c>
      <c r="I268" s="440"/>
      <c r="J268" s="440"/>
      <c r="K268" s="437"/>
      <c r="L268" s="140"/>
      <c r="M268" s="143"/>
      <c r="N268" s="46"/>
    </row>
    <row r="269" spans="1:14" ht="14.4" hidden="1" collapsed="1" thickBot="1" x14ac:dyDescent="0.3">
      <c r="A269" s="1">
        <v>6</v>
      </c>
      <c r="B269" s="2" t="s">
        <v>650</v>
      </c>
      <c r="C269" s="65" t="s">
        <v>659</v>
      </c>
      <c r="D269" s="70" t="s">
        <v>660</v>
      </c>
      <c r="E269" s="439"/>
      <c r="F269" s="439"/>
      <c r="G269" s="369"/>
      <c r="H269" s="349"/>
      <c r="I269" s="440"/>
      <c r="J269" s="440"/>
      <c r="K269" s="437"/>
      <c r="L269" s="140"/>
      <c r="M269" s="159"/>
      <c r="N269" s="46"/>
    </row>
    <row r="270" spans="1:14" ht="14.4" hidden="1" outlineLevel="1" thickBot="1" x14ac:dyDescent="0.3">
      <c r="C270" s="67" t="s">
        <v>661</v>
      </c>
      <c r="D270" s="50" t="s">
        <v>662</v>
      </c>
      <c r="E270" s="439"/>
      <c r="F270" s="439"/>
      <c r="G270" s="369"/>
      <c r="H270" s="349">
        <f t="shared" si="4"/>
        <v>0</v>
      </c>
      <c r="I270" s="440"/>
      <c r="J270" s="440"/>
      <c r="K270" s="437"/>
      <c r="L270" s="140"/>
      <c r="M270" s="159"/>
      <c r="N270" s="46"/>
    </row>
    <row r="271" spans="1:14" ht="14.4" hidden="1" outlineLevel="1" thickBot="1" x14ac:dyDescent="0.3">
      <c r="C271" s="67" t="s">
        <v>663</v>
      </c>
      <c r="D271" s="50" t="s">
        <v>664</v>
      </c>
      <c r="E271" s="439"/>
      <c r="F271" s="439"/>
      <c r="G271" s="369"/>
      <c r="H271" s="349">
        <f t="shared" si="4"/>
        <v>0</v>
      </c>
      <c r="I271" s="440"/>
      <c r="J271" s="440"/>
      <c r="K271" s="437"/>
      <c r="L271" s="140"/>
      <c r="M271" s="159"/>
      <c r="N271" s="46"/>
    </row>
    <row r="272" spans="1:14" ht="14.4" hidden="1" outlineLevel="1" thickBot="1" x14ac:dyDescent="0.3">
      <c r="C272" s="67" t="s">
        <v>665</v>
      </c>
      <c r="D272" s="50" t="s">
        <v>666</v>
      </c>
      <c r="E272" s="439"/>
      <c r="F272" s="439"/>
      <c r="G272" s="369"/>
      <c r="H272" s="349">
        <f t="shared" si="4"/>
        <v>0</v>
      </c>
      <c r="I272" s="440"/>
      <c r="J272" s="440"/>
      <c r="K272" s="437"/>
      <c r="L272" s="140"/>
      <c r="M272" s="159"/>
      <c r="N272" s="46"/>
    </row>
    <row r="273" spans="1:14" ht="14.4" hidden="1" outlineLevel="1" thickBot="1" x14ac:dyDescent="0.3">
      <c r="C273" s="67" t="s">
        <v>668</v>
      </c>
      <c r="D273" s="50" t="s">
        <v>666</v>
      </c>
      <c r="E273" s="439"/>
      <c r="F273" s="439"/>
      <c r="G273" s="369"/>
      <c r="H273" s="349">
        <f t="shared" si="4"/>
        <v>0</v>
      </c>
      <c r="I273" s="440"/>
      <c r="J273" s="440"/>
      <c r="K273" s="437"/>
      <c r="L273" s="140"/>
      <c r="M273" s="159"/>
      <c r="N273" s="46"/>
    </row>
    <row r="274" spans="1:14" ht="14.4" hidden="1" outlineLevel="1" thickBot="1" x14ac:dyDescent="0.3">
      <c r="C274" s="67" t="s">
        <v>670</v>
      </c>
      <c r="D274" s="50" t="s">
        <v>671</v>
      </c>
      <c r="E274" s="439"/>
      <c r="F274" s="439"/>
      <c r="G274" s="369"/>
      <c r="H274" s="349">
        <f t="shared" si="4"/>
        <v>0</v>
      </c>
      <c r="I274" s="440"/>
      <c r="J274" s="440"/>
      <c r="K274" s="437"/>
      <c r="L274" s="140"/>
      <c r="M274" s="159"/>
      <c r="N274" s="46"/>
    </row>
    <row r="275" spans="1:14" ht="14.4" hidden="1" outlineLevel="1" thickBot="1" x14ac:dyDescent="0.3">
      <c r="A275" s="1">
        <v>6</v>
      </c>
      <c r="B275" s="2" t="s">
        <v>650</v>
      </c>
      <c r="C275" s="67" t="s">
        <v>673</v>
      </c>
      <c r="D275" s="50" t="s">
        <v>674</v>
      </c>
      <c r="E275" s="439"/>
      <c r="F275" s="439"/>
      <c r="G275" s="369"/>
      <c r="H275" s="349">
        <f t="shared" si="4"/>
        <v>0</v>
      </c>
      <c r="I275" s="440"/>
      <c r="J275" s="440"/>
      <c r="K275" s="437"/>
      <c r="L275" s="140"/>
      <c r="M275" s="143"/>
      <c r="N275" s="46"/>
    </row>
    <row r="276" spans="1:14" ht="15" hidden="1" outlineLevel="1" thickBot="1" x14ac:dyDescent="0.3">
      <c r="A276" s="1">
        <v>6</v>
      </c>
      <c r="B276" s="2" t="s">
        <v>650</v>
      </c>
      <c r="C276" s="67" t="s">
        <v>675</v>
      </c>
      <c r="D276" s="50" t="s">
        <v>676</v>
      </c>
      <c r="E276" s="446"/>
      <c r="F276" s="446"/>
      <c r="G276" s="369"/>
      <c r="H276" s="349">
        <f t="shared" si="4"/>
        <v>0</v>
      </c>
      <c r="I276" s="440"/>
      <c r="J276" s="440"/>
      <c r="K276" s="437"/>
      <c r="L276" s="140"/>
      <c r="M276" s="143"/>
      <c r="N276" s="46"/>
    </row>
    <row r="277" spans="1:14" ht="14.4" hidden="1" collapsed="1" thickBot="1" x14ac:dyDescent="0.3">
      <c r="A277" s="1">
        <v>6</v>
      </c>
      <c r="B277" s="2" t="s">
        <v>650</v>
      </c>
      <c r="C277" s="34" t="s">
        <v>677</v>
      </c>
      <c r="D277" s="50" t="s">
        <v>678</v>
      </c>
      <c r="E277" s="439"/>
      <c r="F277" s="439"/>
      <c r="G277" s="369"/>
      <c r="H277" s="349">
        <f t="shared" si="4"/>
        <v>0</v>
      </c>
      <c r="I277" s="440"/>
      <c r="J277" s="440"/>
      <c r="K277" s="437"/>
      <c r="L277" s="140"/>
      <c r="M277" s="143"/>
      <c r="N277" s="46"/>
    </row>
    <row r="278" spans="1:14" ht="14.4" hidden="1" thickBot="1" x14ac:dyDescent="0.3">
      <c r="A278" s="1">
        <v>6</v>
      </c>
      <c r="B278" s="2" t="s">
        <v>650</v>
      </c>
      <c r="C278" s="65" t="s">
        <v>679</v>
      </c>
      <c r="D278" s="70" t="s">
        <v>680</v>
      </c>
      <c r="E278" s="439"/>
      <c r="F278" s="439"/>
      <c r="G278" s="369"/>
      <c r="H278" s="349"/>
      <c r="I278" s="440"/>
      <c r="J278" s="440"/>
      <c r="K278" s="437"/>
      <c r="L278" s="140"/>
      <c r="M278" s="143"/>
      <c r="N278" s="46"/>
    </row>
    <row r="279" spans="1:14" ht="14.4" hidden="1" outlineLevel="1" thickBot="1" x14ac:dyDescent="0.3">
      <c r="C279" s="67" t="s">
        <v>681</v>
      </c>
      <c r="D279" s="50" t="s">
        <v>682</v>
      </c>
      <c r="E279" s="439"/>
      <c r="F279" s="439"/>
      <c r="G279" s="369"/>
      <c r="H279" s="349">
        <f t="shared" si="4"/>
        <v>0</v>
      </c>
      <c r="I279" s="440"/>
      <c r="J279" s="440"/>
      <c r="K279" s="437"/>
      <c r="L279" s="140"/>
      <c r="M279" s="143"/>
      <c r="N279" s="46"/>
    </row>
    <row r="280" spans="1:14" ht="14.4" hidden="1" outlineLevel="1" thickBot="1" x14ac:dyDescent="0.3">
      <c r="C280" s="67" t="s">
        <v>683</v>
      </c>
      <c r="D280" s="50" t="s">
        <v>684</v>
      </c>
      <c r="E280" s="439"/>
      <c r="F280" s="439"/>
      <c r="G280" s="369"/>
      <c r="H280" s="349">
        <f t="shared" si="4"/>
        <v>0</v>
      </c>
      <c r="I280" s="440"/>
      <c r="J280" s="440"/>
      <c r="K280" s="437"/>
      <c r="L280" s="140"/>
      <c r="M280" s="143"/>
      <c r="N280" s="46"/>
    </row>
    <row r="281" spans="1:14" ht="14.4" hidden="1" outlineLevel="1" thickBot="1" x14ac:dyDescent="0.3">
      <c r="C281" s="67" t="s">
        <v>685</v>
      </c>
      <c r="D281" s="50" t="s">
        <v>686</v>
      </c>
      <c r="E281" s="439"/>
      <c r="F281" s="439"/>
      <c r="G281" s="369"/>
      <c r="H281" s="349">
        <f t="shared" si="4"/>
        <v>0</v>
      </c>
      <c r="I281" s="440"/>
      <c r="J281" s="440"/>
      <c r="K281" s="437"/>
      <c r="L281" s="140"/>
      <c r="M281" s="143"/>
      <c r="N281" s="46"/>
    </row>
    <row r="282" spans="1:14" ht="14.4" hidden="1" collapsed="1" thickBot="1" x14ac:dyDescent="0.3">
      <c r="A282" s="1">
        <v>6</v>
      </c>
      <c r="B282" s="2" t="s">
        <v>687</v>
      </c>
      <c r="C282" s="34" t="s">
        <v>688</v>
      </c>
      <c r="D282" s="50" t="s">
        <v>689</v>
      </c>
      <c r="E282" s="439"/>
      <c r="F282" s="439"/>
      <c r="G282" s="369"/>
      <c r="H282" s="349">
        <f t="shared" si="4"/>
        <v>0</v>
      </c>
      <c r="I282" s="440"/>
      <c r="J282" s="440"/>
      <c r="K282" s="437"/>
      <c r="L282" s="140"/>
      <c r="M282" s="143"/>
      <c r="N282" s="46"/>
    </row>
    <row r="283" spans="1:14" ht="14.4" hidden="1" thickBot="1" x14ac:dyDescent="0.3">
      <c r="A283" s="1">
        <v>6</v>
      </c>
      <c r="B283" s="2" t="s">
        <v>690</v>
      </c>
      <c r="C283" s="34" t="s">
        <v>691</v>
      </c>
      <c r="D283" s="50" t="s">
        <v>692</v>
      </c>
      <c r="E283" s="439"/>
      <c r="F283" s="439"/>
      <c r="G283" s="366"/>
      <c r="H283" s="349">
        <f t="shared" si="4"/>
        <v>0</v>
      </c>
      <c r="I283" s="440"/>
      <c r="J283" s="440"/>
      <c r="K283" s="437"/>
      <c r="L283" s="140"/>
      <c r="M283" s="143"/>
      <c r="N283" s="46"/>
    </row>
    <row r="284" spans="1:14" ht="14.4" hidden="1" thickBot="1" x14ac:dyDescent="0.3">
      <c r="A284" s="1">
        <v>6</v>
      </c>
      <c r="B284" s="2" t="s">
        <v>690</v>
      </c>
      <c r="C284" s="34" t="s">
        <v>691</v>
      </c>
      <c r="D284" s="50" t="s">
        <v>692</v>
      </c>
      <c r="E284" s="439"/>
      <c r="F284" s="439"/>
      <c r="G284" s="366"/>
      <c r="H284" s="349">
        <f t="shared" si="4"/>
        <v>0</v>
      </c>
      <c r="I284" s="440"/>
      <c r="J284" s="440"/>
      <c r="K284" s="437"/>
      <c r="L284" s="140"/>
      <c r="M284" s="143"/>
      <c r="N284" s="46"/>
    </row>
    <row r="285" spans="1:14" ht="14.4" hidden="1" thickBot="1" x14ac:dyDescent="0.3">
      <c r="A285" s="1">
        <v>6</v>
      </c>
      <c r="B285" s="2" t="s">
        <v>690</v>
      </c>
      <c r="C285" s="34" t="s">
        <v>695</v>
      </c>
      <c r="D285" s="50" t="s">
        <v>696</v>
      </c>
      <c r="E285" s="439"/>
      <c r="F285" s="439"/>
      <c r="G285" s="369"/>
      <c r="H285" s="349">
        <f t="shared" si="4"/>
        <v>0</v>
      </c>
      <c r="I285" s="440"/>
      <c r="J285" s="440"/>
      <c r="K285" s="437"/>
      <c r="L285" s="140"/>
      <c r="M285" s="143"/>
      <c r="N285" s="46"/>
    </row>
    <row r="286" spans="1:14" ht="27" hidden="1" thickBot="1" x14ac:dyDescent="0.3">
      <c r="A286" s="1">
        <v>6</v>
      </c>
      <c r="B286" s="2" t="s">
        <v>697</v>
      </c>
      <c r="C286" s="34" t="s">
        <v>698</v>
      </c>
      <c r="D286" s="71" t="s">
        <v>699</v>
      </c>
      <c r="E286" s="439"/>
      <c r="F286" s="439"/>
      <c r="G286" s="366"/>
      <c r="H286" s="349">
        <f t="shared" si="4"/>
        <v>0</v>
      </c>
      <c r="I286" s="440"/>
      <c r="J286" s="440"/>
      <c r="K286" s="437"/>
      <c r="L286" s="140"/>
      <c r="M286" s="143"/>
      <c r="N286" s="46"/>
    </row>
    <row r="287" spans="1:14" ht="14.4" hidden="1" thickBot="1" x14ac:dyDescent="0.3">
      <c r="A287" s="1">
        <v>6</v>
      </c>
      <c r="B287" s="2" t="s">
        <v>697</v>
      </c>
      <c r="C287" s="34" t="s">
        <v>700</v>
      </c>
      <c r="D287" s="46" t="s">
        <v>701</v>
      </c>
      <c r="E287" s="439"/>
      <c r="F287" s="439"/>
      <c r="G287" s="369"/>
      <c r="H287" s="349">
        <f t="shared" si="4"/>
        <v>0</v>
      </c>
      <c r="I287" s="440"/>
      <c r="J287" s="440"/>
      <c r="K287" s="437"/>
      <c r="L287" s="140"/>
      <c r="M287" s="143"/>
      <c r="N287" s="46"/>
    </row>
    <row r="288" spans="1:14" ht="14.4" hidden="1" thickBot="1" x14ac:dyDescent="0.3">
      <c r="A288" s="1">
        <v>6</v>
      </c>
      <c r="B288" s="2" t="s">
        <v>697</v>
      </c>
      <c r="C288" s="34" t="s">
        <v>703</v>
      </c>
      <c r="D288" s="46" t="s">
        <v>701</v>
      </c>
      <c r="E288" s="439"/>
      <c r="F288" s="439"/>
      <c r="G288" s="369"/>
      <c r="H288" s="349">
        <f t="shared" si="4"/>
        <v>0</v>
      </c>
      <c r="I288" s="432"/>
      <c r="J288" s="432"/>
      <c r="K288" s="437"/>
      <c r="L288" s="140"/>
      <c r="M288" s="143"/>
      <c r="N288" s="46"/>
    </row>
    <row r="289" spans="1:14" ht="14.4" hidden="1" thickBot="1" x14ac:dyDescent="0.3">
      <c r="A289" s="1">
        <v>6</v>
      </c>
      <c r="B289" s="2" t="s">
        <v>697</v>
      </c>
      <c r="C289" s="34" t="s">
        <v>704</v>
      </c>
      <c r="D289" s="46" t="s">
        <v>701</v>
      </c>
      <c r="E289" s="439"/>
      <c r="F289" s="439"/>
      <c r="G289" s="369"/>
      <c r="H289" s="349">
        <f t="shared" si="4"/>
        <v>0</v>
      </c>
      <c r="I289" s="432"/>
      <c r="J289" s="432"/>
      <c r="K289" s="437"/>
      <c r="L289" s="140"/>
      <c r="M289" s="143"/>
      <c r="N289" s="46"/>
    </row>
    <row r="290" spans="1:14" ht="14.4" hidden="1" thickBot="1" x14ac:dyDescent="0.3">
      <c r="A290" s="1">
        <v>6</v>
      </c>
      <c r="B290" s="2" t="s">
        <v>697</v>
      </c>
      <c r="C290" s="34" t="s">
        <v>706</v>
      </c>
      <c r="D290" s="46" t="s">
        <v>701</v>
      </c>
      <c r="E290" s="439"/>
      <c r="F290" s="439"/>
      <c r="G290" s="369"/>
      <c r="H290" s="349">
        <f t="shared" si="4"/>
        <v>0</v>
      </c>
      <c r="I290" s="432"/>
      <c r="J290" s="432"/>
      <c r="K290" s="437"/>
      <c r="L290" s="140"/>
      <c r="M290" s="143"/>
      <c r="N290" s="46"/>
    </row>
    <row r="291" spans="1:14" ht="14.4" hidden="1" thickBot="1" x14ac:dyDescent="0.3">
      <c r="A291" s="1">
        <v>6</v>
      </c>
      <c r="B291" s="2" t="s">
        <v>697</v>
      </c>
      <c r="C291" s="34" t="s">
        <v>707</v>
      </c>
      <c r="D291" s="46" t="s">
        <v>701</v>
      </c>
      <c r="E291" s="439"/>
      <c r="F291" s="439"/>
      <c r="G291" s="369"/>
      <c r="H291" s="349">
        <f t="shared" si="4"/>
        <v>0</v>
      </c>
      <c r="I291" s="432"/>
      <c r="J291" s="432"/>
      <c r="K291" s="437"/>
      <c r="L291" s="140"/>
      <c r="M291" s="143"/>
      <c r="N291" s="46"/>
    </row>
    <row r="292" spans="1:14" ht="14.4" hidden="1" thickBot="1" x14ac:dyDescent="0.3">
      <c r="A292" s="1">
        <v>7</v>
      </c>
      <c r="B292" s="2" t="s">
        <v>708</v>
      </c>
      <c r="C292" s="74" t="s">
        <v>709</v>
      </c>
      <c r="D292" s="46" t="s">
        <v>710</v>
      </c>
      <c r="E292" s="439"/>
      <c r="F292" s="439"/>
      <c r="G292" s="369"/>
      <c r="H292" s="349">
        <f t="shared" si="4"/>
        <v>0</v>
      </c>
      <c r="I292" s="432"/>
      <c r="J292" s="432"/>
      <c r="K292" s="437"/>
      <c r="L292" s="140"/>
      <c r="M292" s="143"/>
      <c r="N292" s="46"/>
    </row>
    <row r="293" spans="1:14" ht="14.4" hidden="1" thickBot="1" x14ac:dyDescent="0.3">
      <c r="A293" s="1">
        <v>7</v>
      </c>
      <c r="B293" s="2" t="s">
        <v>708</v>
      </c>
      <c r="C293" s="74" t="s">
        <v>711</v>
      </c>
      <c r="D293" s="46" t="s">
        <v>712</v>
      </c>
      <c r="E293" s="436"/>
      <c r="F293" s="436"/>
      <c r="G293" s="366"/>
      <c r="H293" s="349">
        <f t="shared" si="4"/>
        <v>0</v>
      </c>
      <c r="I293" s="432"/>
      <c r="J293" s="432"/>
      <c r="K293" s="437"/>
      <c r="L293" s="140"/>
      <c r="M293" s="143"/>
      <c r="N293" s="46"/>
    </row>
    <row r="294" spans="1:14" ht="14.4" hidden="1" thickBot="1" x14ac:dyDescent="0.3">
      <c r="A294" s="1">
        <v>7</v>
      </c>
      <c r="B294" s="2" t="s">
        <v>708</v>
      </c>
      <c r="C294" s="74" t="s">
        <v>713</v>
      </c>
      <c r="D294" s="46" t="s">
        <v>714</v>
      </c>
      <c r="E294" s="436"/>
      <c r="F294" s="436"/>
      <c r="G294" s="366"/>
      <c r="H294" s="349">
        <f t="shared" si="4"/>
        <v>0</v>
      </c>
      <c r="I294" s="432"/>
      <c r="J294" s="432"/>
      <c r="K294" s="437"/>
      <c r="L294" s="140"/>
      <c r="M294" s="143"/>
      <c r="N294" s="46"/>
    </row>
    <row r="295" spans="1:14" ht="14.4" hidden="1" thickBot="1" x14ac:dyDescent="0.3">
      <c r="A295" s="1">
        <v>7</v>
      </c>
      <c r="B295" s="2" t="s">
        <v>715</v>
      </c>
      <c r="C295" s="74" t="s">
        <v>716</v>
      </c>
      <c r="D295" s="46" t="s">
        <v>717</v>
      </c>
      <c r="E295" s="436"/>
      <c r="F295" s="436"/>
      <c r="G295" s="366"/>
      <c r="H295" s="349">
        <f t="shared" si="4"/>
        <v>0</v>
      </c>
      <c r="I295" s="432"/>
      <c r="J295" s="432"/>
      <c r="K295" s="437"/>
      <c r="L295" s="140"/>
      <c r="M295" s="143"/>
      <c r="N295" s="46"/>
    </row>
    <row r="296" spans="1:14" ht="14.4" hidden="1" thickBot="1" x14ac:dyDescent="0.3">
      <c r="A296" s="1">
        <v>7</v>
      </c>
      <c r="B296" s="2" t="s">
        <v>718</v>
      </c>
      <c r="C296" s="74" t="s">
        <v>719</v>
      </c>
      <c r="D296" s="46" t="s">
        <v>720</v>
      </c>
      <c r="E296" s="436"/>
      <c r="F296" s="436"/>
      <c r="G296" s="366"/>
      <c r="H296" s="349">
        <f t="shared" si="4"/>
        <v>0</v>
      </c>
      <c r="I296" s="432"/>
      <c r="J296" s="432"/>
      <c r="K296" s="437"/>
      <c r="L296" s="140"/>
      <c r="M296" s="143"/>
      <c r="N296" s="46"/>
    </row>
    <row r="297" spans="1:14" ht="14.4" hidden="1" thickBot="1" x14ac:dyDescent="0.3">
      <c r="A297" s="1">
        <v>7</v>
      </c>
      <c r="B297" s="2" t="s">
        <v>718</v>
      </c>
      <c r="C297" s="74" t="s">
        <v>721</v>
      </c>
      <c r="D297" s="46" t="s">
        <v>722</v>
      </c>
      <c r="E297" s="436"/>
      <c r="F297" s="436"/>
      <c r="G297" s="366"/>
      <c r="H297" s="349">
        <f t="shared" si="4"/>
        <v>0</v>
      </c>
      <c r="I297" s="432"/>
      <c r="J297" s="432"/>
      <c r="K297" s="437"/>
      <c r="L297" s="140"/>
      <c r="M297" s="143"/>
      <c r="N297" s="46"/>
    </row>
    <row r="298" spans="1:14" ht="14.4" hidden="1" thickBot="1" x14ac:dyDescent="0.3">
      <c r="A298" s="1">
        <v>8</v>
      </c>
      <c r="B298" s="2" t="s">
        <v>723</v>
      </c>
      <c r="C298" s="74" t="s">
        <v>724</v>
      </c>
      <c r="D298" s="46" t="s">
        <v>725</v>
      </c>
      <c r="E298" s="436"/>
      <c r="F298" s="436"/>
      <c r="G298" s="366"/>
      <c r="H298" s="349">
        <f t="shared" si="4"/>
        <v>0</v>
      </c>
      <c r="I298" s="432"/>
      <c r="J298" s="432"/>
      <c r="K298" s="437"/>
      <c r="L298" s="140"/>
      <c r="M298" s="143"/>
      <c r="N298" s="46"/>
    </row>
    <row r="299" spans="1:14" ht="14.4" hidden="1" thickBot="1" x14ac:dyDescent="0.3">
      <c r="A299" s="1">
        <v>8</v>
      </c>
      <c r="B299" s="2" t="s">
        <v>723</v>
      </c>
      <c r="C299" s="74" t="s">
        <v>726</v>
      </c>
      <c r="D299" s="46" t="s">
        <v>727</v>
      </c>
      <c r="E299" s="436"/>
      <c r="F299" s="436"/>
      <c r="G299" s="366"/>
      <c r="H299" s="349">
        <f t="shared" si="4"/>
        <v>0</v>
      </c>
      <c r="I299" s="432"/>
      <c r="J299" s="432"/>
      <c r="K299" s="437"/>
      <c r="L299" s="140"/>
      <c r="M299" s="143"/>
      <c r="N299" s="46"/>
    </row>
    <row r="300" spans="1:14" ht="14.4" hidden="1" thickBot="1" x14ac:dyDescent="0.3">
      <c r="A300" s="1">
        <v>8</v>
      </c>
      <c r="B300" s="2" t="s">
        <v>723</v>
      </c>
      <c r="C300" s="74" t="s">
        <v>728</v>
      </c>
      <c r="D300" s="46" t="s">
        <v>729</v>
      </c>
      <c r="E300" s="436"/>
      <c r="F300" s="436"/>
      <c r="G300" s="366"/>
      <c r="H300" s="349">
        <f t="shared" si="4"/>
        <v>0</v>
      </c>
      <c r="I300" s="432"/>
      <c r="J300" s="432"/>
      <c r="K300" s="437"/>
      <c r="L300" s="140"/>
      <c r="M300" s="143"/>
      <c r="N300" s="46"/>
    </row>
    <row r="301" spans="1:14" ht="14.4" hidden="1" thickBot="1" x14ac:dyDescent="0.3">
      <c r="A301" s="1">
        <v>8</v>
      </c>
      <c r="B301" s="2" t="s">
        <v>723</v>
      </c>
      <c r="C301" s="74" t="s">
        <v>730</v>
      </c>
      <c r="D301" s="46" t="s">
        <v>731</v>
      </c>
      <c r="E301" s="436"/>
      <c r="F301" s="436"/>
      <c r="G301" s="366"/>
      <c r="H301" s="349">
        <f t="shared" si="4"/>
        <v>0</v>
      </c>
      <c r="I301" s="432"/>
      <c r="J301" s="432"/>
      <c r="K301" s="437"/>
      <c r="L301" s="140"/>
      <c r="M301" s="143"/>
      <c r="N301" s="46"/>
    </row>
    <row r="302" spans="1:14" ht="14.4" hidden="1" thickBot="1" x14ac:dyDescent="0.3">
      <c r="A302" s="1">
        <v>8</v>
      </c>
      <c r="B302" s="2" t="s">
        <v>732</v>
      </c>
      <c r="C302" s="74" t="s">
        <v>733</v>
      </c>
      <c r="D302" s="46" t="s">
        <v>734</v>
      </c>
      <c r="E302" s="436"/>
      <c r="F302" s="436"/>
      <c r="G302" s="366"/>
      <c r="H302" s="349">
        <f t="shared" si="4"/>
        <v>0</v>
      </c>
      <c r="I302" s="432"/>
      <c r="J302" s="432"/>
      <c r="K302" s="437"/>
      <c r="L302" s="140"/>
      <c r="M302" s="143"/>
      <c r="N302" s="46"/>
    </row>
    <row r="303" spans="1:14" ht="14.4" hidden="1" thickBot="1" x14ac:dyDescent="0.3">
      <c r="A303" s="1">
        <v>8</v>
      </c>
      <c r="B303" s="2" t="s">
        <v>732</v>
      </c>
      <c r="C303" s="74" t="s">
        <v>735</v>
      </c>
      <c r="D303" s="46" t="s">
        <v>736</v>
      </c>
      <c r="E303" s="436"/>
      <c r="F303" s="436"/>
      <c r="G303" s="366"/>
      <c r="H303" s="349">
        <f t="shared" si="4"/>
        <v>0</v>
      </c>
      <c r="I303" s="432"/>
      <c r="J303" s="432"/>
      <c r="K303" s="437"/>
      <c r="L303" s="140"/>
      <c r="M303" s="143"/>
      <c r="N303" s="46"/>
    </row>
    <row r="304" spans="1:14" ht="14.4" hidden="1" thickBot="1" x14ac:dyDescent="0.3">
      <c r="A304" s="1">
        <v>8</v>
      </c>
      <c r="B304" s="2" t="s">
        <v>732</v>
      </c>
      <c r="C304" s="74" t="s">
        <v>737</v>
      </c>
      <c r="D304" s="46" t="s">
        <v>738</v>
      </c>
      <c r="E304" s="436"/>
      <c r="F304" s="436"/>
      <c r="G304" s="366"/>
      <c r="H304" s="349">
        <f t="shared" si="4"/>
        <v>0</v>
      </c>
      <c r="I304" s="432"/>
      <c r="J304" s="432"/>
      <c r="K304" s="437"/>
      <c r="L304" s="140"/>
      <c r="M304" s="143"/>
      <c r="N304" s="46"/>
    </row>
    <row r="305" spans="1:16" ht="14.4" hidden="1" thickBot="1" x14ac:dyDescent="0.3">
      <c r="A305" s="1">
        <v>8</v>
      </c>
      <c r="B305" s="2" t="s">
        <v>732</v>
      </c>
      <c r="C305" s="74" t="s">
        <v>739</v>
      </c>
      <c r="D305" s="46" t="s">
        <v>740</v>
      </c>
      <c r="E305" s="436"/>
      <c r="F305" s="436"/>
      <c r="G305" s="366"/>
      <c r="H305" s="349">
        <f t="shared" si="4"/>
        <v>0</v>
      </c>
      <c r="I305" s="432"/>
      <c r="J305" s="432"/>
      <c r="K305" s="437"/>
      <c r="L305" s="140"/>
      <c r="M305" s="143"/>
      <c r="N305" s="46"/>
    </row>
    <row r="306" spans="1:16" ht="14.4" hidden="1" thickBot="1" x14ac:dyDescent="0.3">
      <c r="A306" s="1">
        <v>8</v>
      </c>
      <c r="B306" s="2" t="s">
        <v>732</v>
      </c>
      <c r="C306" s="74" t="s">
        <v>741</v>
      </c>
      <c r="D306" s="46" t="s">
        <v>742</v>
      </c>
      <c r="E306" s="436"/>
      <c r="F306" s="436"/>
      <c r="G306" s="366"/>
      <c r="H306" s="349">
        <f t="shared" si="4"/>
        <v>0</v>
      </c>
      <c r="I306" s="432"/>
      <c r="J306" s="432"/>
      <c r="K306" s="437"/>
      <c r="L306" s="140"/>
      <c r="M306" s="143"/>
      <c r="N306" s="46"/>
    </row>
    <row r="307" spans="1:16" ht="14.4" hidden="1" thickBot="1" x14ac:dyDescent="0.3">
      <c r="A307" s="1">
        <v>8</v>
      </c>
      <c r="B307" s="2" t="s">
        <v>732</v>
      </c>
      <c r="C307" s="74" t="s">
        <v>743</v>
      </c>
      <c r="D307" s="46" t="s">
        <v>744</v>
      </c>
      <c r="E307" s="436"/>
      <c r="F307" s="436"/>
      <c r="G307" s="366"/>
      <c r="H307" s="349">
        <f t="shared" si="4"/>
        <v>0</v>
      </c>
      <c r="I307" s="432"/>
      <c r="J307" s="432"/>
      <c r="K307" s="437"/>
      <c r="L307" s="140"/>
      <c r="M307" s="143"/>
      <c r="N307" s="46"/>
    </row>
    <row r="308" spans="1:16" ht="14.4" hidden="1" thickBot="1" x14ac:dyDescent="0.3">
      <c r="A308" s="1">
        <v>8</v>
      </c>
      <c r="B308" s="2" t="s">
        <v>732</v>
      </c>
      <c r="C308" s="74" t="s">
        <v>745</v>
      </c>
      <c r="D308" s="46" t="s">
        <v>746</v>
      </c>
      <c r="E308" s="436"/>
      <c r="F308" s="436"/>
      <c r="G308" s="366"/>
      <c r="H308" s="349">
        <f t="shared" si="4"/>
        <v>0</v>
      </c>
      <c r="I308" s="432"/>
      <c r="J308" s="432"/>
      <c r="K308" s="437"/>
      <c r="L308" s="140"/>
      <c r="M308" s="143"/>
      <c r="N308" s="46"/>
    </row>
    <row r="309" spans="1:16" ht="14.4" hidden="1" thickBot="1" x14ac:dyDescent="0.3">
      <c r="A309" s="1">
        <v>8</v>
      </c>
      <c r="B309" s="2" t="s">
        <v>732</v>
      </c>
      <c r="C309" s="74" t="s">
        <v>747</v>
      </c>
      <c r="D309" s="46" t="s">
        <v>748</v>
      </c>
      <c r="E309" s="436"/>
      <c r="F309" s="436"/>
      <c r="G309" s="366"/>
      <c r="H309" s="349">
        <f t="shared" si="4"/>
        <v>0</v>
      </c>
      <c r="I309" s="432"/>
      <c r="J309" s="432"/>
      <c r="K309" s="437"/>
      <c r="L309" s="140"/>
      <c r="M309" s="143"/>
      <c r="N309" s="46"/>
    </row>
    <row r="310" spans="1:16" ht="14.4" hidden="1" thickBot="1" x14ac:dyDescent="0.3">
      <c r="A310" s="1">
        <v>9</v>
      </c>
      <c r="B310" s="2" t="s">
        <v>749</v>
      </c>
      <c r="C310" s="74" t="s">
        <v>750</v>
      </c>
      <c r="D310" s="46" t="s">
        <v>751</v>
      </c>
      <c r="E310" s="436"/>
      <c r="F310" s="436"/>
      <c r="G310" s="366"/>
      <c r="H310" s="349">
        <f t="shared" si="4"/>
        <v>0</v>
      </c>
      <c r="I310" s="432"/>
      <c r="J310" s="432"/>
      <c r="K310" s="437"/>
      <c r="L310" s="140"/>
      <c r="M310" s="143"/>
      <c r="N310" s="46"/>
    </row>
    <row r="311" spans="1:16" ht="14.4" hidden="1" thickBot="1" x14ac:dyDescent="0.3">
      <c r="A311" s="1">
        <v>9</v>
      </c>
      <c r="B311" s="2" t="s">
        <v>752</v>
      </c>
      <c r="C311" s="74" t="s">
        <v>753</v>
      </c>
      <c r="D311" s="46" t="s">
        <v>754</v>
      </c>
      <c r="E311" s="436"/>
      <c r="F311" s="436"/>
      <c r="G311" s="366"/>
      <c r="H311" s="349">
        <f t="shared" si="4"/>
        <v>0</v>
      </c>
      <c r="I311" s="432"/>
      <c r="J311" s="432"/>
      <c r="K311" s="437"/>
      <c r="L311" s="140"/>
      <c r="M311" s="143"/>
      <c r="N311" s="46"/>
    </row>
    <row r="312" spans="1:16" ht="13.95" hidden="1" customHeight="1" thickBot="1" x14ac:dyDescent="0.3">
      <c r="A312" s="1">
        <v>9</v>
      </c>
      <c r="B312" s="2" t="s">
        <v>752</v>
      </c>
      <c r="C312" s="75" t="s">
        <v>755</v>
      </c>
      <c r="D312" s="76" t="s">
        <v>756</v>
      </c>
      <c r="E312" s="448"/>
      <c r="F312" s="448"/>
      <c r="G312" s="371"/>
      <c r="H312" s="352">
        <f t="shared" si="4"/>
        <v>0</v>
      </c>
      <c r="I312" s="449"/>
      <c r="J312" s="449"/>
      <c r="K312" s="450"/>
      <c r="L312" s="164"/>
      <c r="M312" s="165"/>
      <c r="N312" s="46"/>
    </row>
    <row r="313" spans="1:16" s="89" customFormat="1" ht="18" customHeight="1" thickBot="1" x14ac:dyDescent="0.3">
      <c r="A313" s="81"/>
      <c r="B313" s="81"/>
      <c r="C313" s="805" t="s">
        <v>15</v>
      </c>
      <c r="D313" s="806"/>
      <c r="E313" s="380">
        <f t="shared" ref="E313" si="5">+SUM(E6:E312)</f>
        <v>12000002</v>
      </c>
      <c r="F313" s="380">
        <f t="shared" ref="F313:G313" si="6">+SUM(F6:F312)</f>
        <v>0</v>
      </c>
      <c r="G313" s="353">
        <f t="shared" si="6"/>
        <v>142477753</v>
      </c>
      <c r="H313" s="354">
        <f>+SUM(H6:H312)</f>
        <v>154377755</v>
      </c>
      <c r="I313" s="451"/>
      <c r="J313" s="451"/>
      <c r="K313" s="380"/>
      <c r="L313" s="87"/>
      <c r="M313" s="88"/>
      <c r="N313" s="88"/>
    </row>
    <row r="314" spans="1:16" x14ac:dyDescent="0.25">
      <c r="D314" s="8"/>
      <c r="E314" s="372"/>
      <c r="F314" s="372"/>
      <c r="G314" s="372"/>
      <c r="H314" s="373"/>
      <c r="I314" s="452"/>
      <c r="J314" s="452"/>
      <c r="K314" s="453"/>
      <c r="L314" s="94"/>
    </row>
    <row r="315" spans="1:16" ht="13.8" thickBot="1" x14ac:dyDescent="0.3">
      <c r="D315" s="95"/>
      <c r="E315" s="372"/>
      <c r="F315" s="372"/>
      <c r="G315" s="372"/>
      <c r="H315" s="373"/>
      <c r="I315" s="452"/>
      <c r="J315" s="452"/>
      <c r="K315" s="453"/>
      <c r="M315" s="94"/>
    </row>
    <row r="316" spans="1:16" ht="28.2" thickBot="1" x14ac:dyDescent="0.3">
      <c r="D316" s="96" t="s">
        <v>757</v>
      </c>
      <c r="E316" s="426" t="s">
        <v>758</v>
      </c>
      <c r="F316" s="374" t="s">
        <v>759</v>
      </c>
      <c r="G316" s="374" t="s">
        <v>760</v>
      </c>
      <c r="H316" s="374" t="str">
        <f>+F5</f>
        <v>LEY DE SALVAMENTO</v>
      </c>
      <c r="I316" s="360" t="s">
        <v>14</v>
      </c>
      <c r="J316" s="361" t="s">
        <v>15</v>
      </c>
      <c r="M316" s="24"/>
    </row>
    <row r="317" spans="1:16" ht="13.8" x14ac:dyDescent="0.25">
      <c r="D317" s="99" t="s">
        <v>761</v>
      </c>
      <c r="E317" s="430" t="s">
        <v>762</v>
      </c>
      <c r="F317" s="430" t="s">
        <v>763</v>
      </c>
      <c r="G317" s="375">
        <f>SUM(E6:E19)</f>
        <v>0</v>
      </c>
      <c r="H317" s="375">
        <f>SUM(F6:F19)</f>
        <v>0</v>
      </c>
      <c r="I317" s="343">
        <f>SUM(G6:G19)</f>
        <v>67529641</v>
      </c>
      <c r="J317" s="344">
        <f t="shared" ref="J317:J325" si="7">+SUM(G317:I317)</f>
        <v>67529641</v>
      </c>
      <c r="M317" s="103"/>
      <c r="O317" s="454"/>
      <c r="P317" s="377"/>
    </row>
    <row r="318" spans="1:16" ht="13.8" x14ac:dyDescent="0.25">
      <c r="D318" s="105" t="s">
        <v>764</v>
      </c>
      <c r="E318" s="433" t="s">
        <v>762</v>
      </c>
      <c r="F318" s="433" t="s">
        <v>763</v>
      </c>
      <c r="G318" s="378">
        <f>SUM(E20:E71)</f>
        <v>12000002</v>
      </c>
      <c r="H318" s="378">
        <f t="shared" ref="H318:I318" si="8">SUM(F20:F71)</f>
        <v>0</v>
      </c>
      <c r="I318" s="348">
        <f t="shared" si="8"/>
        <v>53863285</v>
      </c>
      <c r="J318" s="349">
        <f t="shared" si="7"/>
        <v>65863287</v>
      </c>
      <c r="M318" s="103"/>
      <c r="O318" s="377"/>
      <c r="P318" s="377"/>
    </row>
    <row r="319" spans="1:16" ht="13.8" x14ac:dyDescent="0.25">
      <c r="D319" s="105" t="s">
        <v>765</v>
      </c>
      <c r="E319" s="433" t="s">
        <v>762</v>
      </c>
      <c r="F319" s="433" t="s">
        <v>763</v>
      </c>
      <c r="G319" s="378">
        <f>SUM(E72:E101)</f>
        <v>0</v>
      </c>
      <c r="H319" s="378">
        <f t="shared" ref="H319:I319" si="9">SUM(F72:F101)</f>
        <v>0</v>
      </c>
      <c r="I319" s="348">
        <f t="shared" si="9"/>
        <v>1652574</v>
      </c>
      <c r="J319" s="349">
        <f t="shared" si="7"/>
        <v>1652574</v>
      </c>
      <c r="M319" s="103"/>
      <c r="O319" s="377"/>
      <c r="P319" s="377"/>
    </row>
    <row r="320" spans="1:16" ht="13.8" x14ac:dyDescent="0.25">
      <c r="D320" s="105" t="s">
        <v>766</v>
      </c>
      <c r="E320" s="433" t="s">
        <v>762</v>
      </c>
      <c r="F320" s="433" t="s">
        <v>763</v>
      </c>
      <c r="G320" s="378">
        <f>SUM(E102:E120)</f>
        <v>0</v>
      </c>
      <c r="H320" s="378">
        <f t="shared" ref="H320:I320" si="10">SUM(F102:F120)</f>
        <v>0</v>
      </c>
      <c r="I320" s="348">
        <f t="shared" si="10"/>
        <v>0</v>
      </c>
      <c r="J320" s="349">
        <f t="shared" si="7"/>
        <v>0</v>
      </c>
      <c r="M320" s="103"/>
      <c r="O320" s="377"/>
      <c r="P320" s="377"/>
    </row>
    <row r="321" spans="1:16" ht="13.8" x14ac:dyDescent="0.25">
      <c r="D321" s="105" t="s">
        <v>767</v>
      </c>
      <c r="E321" s="433" t="s">
        <v>762</v>
      </c>
      <c r="F321" s="433" t="s">
        <v>763</v>
      </c>
      <c r="G321" s="378">
        <f>SUM(E121:E138)</f>
        <v>0</v>
      </c>
      <c r="H321" s="378">
        <f t="shared" ref="H321:I321" si="11">SUM(F121:F138)</f>
        <v>0</v>
      </c>
      <c r="I321" s="348">
        <f t="shared" si="11"/>
        <v>0</v>
      </c>
      <c r="J321" s="349">
        <f t="shared" si="7"/>
        <v>0</v>
      </c>
      <c r="M321" s="103"/>
      <c r="O321" s="377"/>
      <c r="P321" s="377"/>
    </row>
    <row r="322" spans="1:16" ht="13.8" x14ac:dyDescent="0.25">
      <c r="D322" s="105" t="s">
        <v>768</v>
      </c>
      <c r="E322" s="433" t="s">
        <v>769</v>
      </c>
      <c r="F322" s="433" t="s">
        <v>770</v>
      </c>
      <c r="G322" s="378">
        <f>SUM(E139:E161)</f>
        <v>0</v>
      </c>
      <c r="H322" s="378">
        <f t="shared" ref="H322:I322" si="12">SUM(F139:F161)</f>
        <v>0</v>
      </c>
      <c r="I322" s="348">
        <f t="shared" si="12"/>
        <v>18000000</v>
      </c>
      <c r="J322" s="349">
        <f t="shared" si="7"/>
        <v>18000000</v>
      </c>
      <c r="M322" s="103"/>
      <c r="O322" s="377"/>
      <c r="P322" s="377"/>
    </row>
    <row r="323" spans="1:16" ht="13.8" x14ac:dyDescent="0.25">
      <c r="D323" s="105" t="s">
        <v>771</v>
      </c>
      <c r="E323" s="433" t="s">
        <v>762</v>
      </c>
      <c r="F323" s="433" t="s">
        <v>763</v>
      </c>
      <c r="G323" s="378">
        <f>SUM(E162:E291)</f>
        <v>0</v>
      </c>
      <c r="H323" s="378">
        <f t="shared" ref="H323:I323" si="13">SUM(F162:F291)</f>
        <v>0</v>
      </c>
      <c r="I323" s="348">
        <f t="shared" si="13"/>
        <v>1432253</v>
      </c>
      <c r="J323" s="349">
        <f t="shared" si="7"/>
        <v>1432253</v>
      </c>
      <c r="M323" s="103"/>
      <c r="O323" s="377"/>
      <c r="P323" s="377"/>
    </row>
    <row r="324" spans="1:16" ht="14.4" thickBot="1" x14ac:dyDescent="0.3">
      <c r="D324" s="109" t="s">
        <v>772</v>
      </c>
      <c r="E324" s="455" t="s">
        <v>769</v>
      </c>
      <c r="F324" s="455" t="s">
        <v>770</v>
      </c>
      <c r="G324" s="379">
        <f>SUM(E292:E297)</f>
        <v>0</v>
      </c>
      <c r="H324" s="379">
        <f t="shared" ref="H324:I324" si="14">SUM(F292:F297)</f>
        <v>0</v>
      </c>
      <c r="I324" s="351">
        <f t="shared" si="14"/>
        <v>0</v>
      </c>
      <c r="J324" s="352">
        <f t="shared" si="7"/>
        <v>0</v>
      </c>
      <c r="M324" s="103"/>
      <c r="O324" s="377"/>
      <c r="P324" s="377"/>
    </row>
    <row r="325" spans="1:16" s="89" customFormat="1" ht="19.95" customHeight="1" thickBot="1" x14ac:dyDescent="0.3">
      <c r="A325" s="81"/>
      <c r="B325" s="81"/>
      <c r="C325" s="113"/>
      <c r="D325" s="807" t="s">
        <v>773</v>
      </c>
      <c r="E325" s="808"/>
      <c r="F325" s="808"/>
      <c r="G325" s="380">
        <f>SUM(G317:G324)</f>
        <v>12000002</v>
      </c>
      <c r="H325" s="380">
        <f t="shared" ref="H325:I325" si="15">SUM(H317:H324)</f>
        <v>0</v>
      </c>
      <c r="I325" s="353">
        <f t="shared" si="15"/>
        <v>142477753</v>
      </c>
      <c r="J325" s="354">
        <f t="shared" si="7"/>
        <v>154477755</v>
      </c>
      <c r="M325" s="114"/>
      <c r="O325" s="377"/>
      <c r="P325" s="377"/>
    </row>
    <row r="326" spans="1:16" x14ac:dyDescent="0.25">
      <c r="D326" s="8"/>
      <c r="H326" s="373"/>
      <c r="I326" s="452"/>
      <c r="J326" s="452"/>
      <c r="K326" s="453"/>
      <c r="M326" s="94"/>
    </row>
    <row r="327" spans="1:16" x14ac:dyDescent="0.25">
      <c r="D327" s="8"/>
      <c r="E327" s="372"/>
      <c r="F327" s="372"/>
      <c r="G327" s="372"/>
      <c r="H327" s="373"/>
      <c r="I327" s="452"/>
      <c r="J327" s="452"/>
      <c r="K327" s="453"/>
      <c r="M327" s="94"/>
    </row>
    <row r="328" spans="1:16" s="119" customFormat="1" x14ac:dyDescent="0.25">
      <c r="A328" s="117"/>
      <c r="B328" s="117"/>
      <c r="C328" s="118"/>
      <c r="E328" s="382"/>
      <c r="F328" s="382" t="s">
        <v>774</v>
      </c>
      <c r="G328" s="382">
        <f>+E313-G325</f>
        <v>0</v>
      </c>
      <c r="H328" s="382">
        <f t="shared" ref="H328:I328" si="16">+F313-H325</f>
        <v>0</v>
      </c>
      <c r="I328" s="382">
        <f t="shared" si="16"/>
        <v>0</v>
      </c>
      <c r="J328" s="382"/>
      <c r="K328" s="456">
        <f>+H313-J325</f>
        <v>-100000</v>
      </c>
      <c r="M328" s="122"/>
    </row>
    <row r="329" spans="1:16" x14ac:dyDescent="0.25">
      <c r="D329" s="8"/>
      <c r="E329" s="372"/>
      <c r="F329" s="372"/>
      <c r="G329" s="372"/>
      <c r="H329" s="373"/>
      <c r="I329" s="452"/>
      <c r="J329" s="452"/>
      <c r="K329" s="453"/>
      <c r="M329" s="94"/>
    </row>
    <row r="330" spans="1:16" x14ac:dyDescent="0.25">
      <c r="D330" s="8"/>
      <c r="E330" s="372"/>
      <c r="F330" s="372"/>
      <c r="G330" s="372"/>
      <c r="H330" s="373"/>
      <c r="I330" s="452"/>
      <c r="J330" s="452"/>
      <c r="K330" s="453"/>
      <c r="L330" s="94"/>
    </row>
    <row r="331" spans="1:16" x14ac:dyDescent="0.25">
      <c r="D331" s="8"/>
      <c r="E331" s="372"/>
      <c r="F331" s="372"/>
      <c r="G331" s="372"/>
      <c r="H331" s="373"/>
      <c r="I331" s="452"/>
      <c r="J331" s="452"/>
      <c r="K331" s="453"/>
      <c r="L331" s="94"/>
    </row>
    <row r="332" spans="1:16" x14ac:dyDescent="0.25">
      <c r="D332" s="8"/>
      <c r="E332" s="372"/>
      <c r="F332" s="372"/>
      <c r="G332" s="372"/>
      <c r="H332" s="373"/>
      <c r="I332" s="452"/>
      <c r="J332" s="452"/>
      <c r="K332" s="453"/>
      <c r="L332" s="94"/>
    </row>
    <row r="333" spans="1:16" x14ac:dyDescent="0.25">
      <c r="D333" s="8"/>
      <c r="E333" s="372"/>
      <c r="F333" s="372"/>
      <c r="G333" s="372"/>
      <c r="H333" s="373"/>
      <c r="I333" s="452"/>
      <c r="J333" s="452"/>
      <c r="K333" s="453"/>
      <c r="L333" s="94"/>
    </row>
    <row r="334" spans="1:16" x14ac:dyDescent="0.25">
      <c r="D334" s="8"/>
      <c r="E334" s="372"/>
      <c r="F334" s="372"/>
      <c r="G334" s="372"/>
      <c r="H334" s="373"/>
      <c r="I334" s="452"/>
      <c r="J334" s="452"/>
      <c r="K334" s="453"/>
      <c r="L334" s="94"/>
    </row>
    <row r="335" spans="1:16" x14ac:dyDescent="0.25">
      <c r="D335" s="8"/>
      <c r="E335" s="372"/>
      <c r="F335" s="372"/>
      <c r="G335" s="372"/>
      <c r="H335" s="373"/>
      <c r="I335" s="452"/>
      <c r="J335" s="452"/>
      <c r="K335" s="453"/>
      <c r="L335" s="94"/>
    </row>
    <row r="336" spans="1:16" x14ac:dyDescent="0.25">
      <c r="D336" s="8"/>
      <c r="E336" s="372"/>
      <c r="F336" s="372"/>
      <c r="G336" s="372"/>
      <c r="H336" s="373"/>
      <c r="I336" s="452"/>
      <c r="J336" s="452"/>
      <c r="K336" s="453"/>
      <c r="L336" s="94"/>
    </row>
    <row r="337" spans="4:12" x14ac:dyDescent="0.25">
      <c r="D337" s="8"/>
      <c r="E337" s="372"/>
      <c r="F337" s="372"/>
      <c r="G337" s="372"/>
      <c r="H337" s="373"/>
      <c r="I337" s="452"/>
      <c r="J337" s="452"/>
      <c r="K337" s="453"/>
      <c r="L337" s="94"/>
    </row>
    <row r="338" spans="4:12" x14ac:dyDescent="0.25">
      <c r="D338" s="8"/>
      <c r="E338" s="372"/>
      <c r="F338" s="372"/>
      <c r="G338" s="372"/>
      <c r="H338" s="373"/>
      <c r="I338" s="452"/>
      <c r="J338" s="452"/>
      <c r="K338" s="453"/>
      <c r="L338" s="94"/>
    </row>
    <row r="339" spans="4:12" x14ac:dyDescent="0.25">
      <c r="D339" s="8"/>
      <c r="E339" s="372"/>
      <c r="F339" s="372"/>
      <c r="G339" s="372"/>
      <c r="H339" s="373"/>
      <c r="I339" s="452"/>
      <c r="J339" s="452"/>
      <c r="K339" s="453"/>
      <c r="L339" s="94"/>
    </row>
    <row r="340" spans="4:12" x14ac:dyDescent="0.25">
      <c r="D340" s="8"/>
      <c r="E340" s="372"/>
      <c r="F340" s="372"/>
      <c r="G340" s="372"/>
      <c r="H340" s="373"/>
      <c r="I340" s="452"/>
      <c r="J340" s="452"/>
      <c r="K340" s="453"/>
      <c r="L340" s="94"/>
    </row>
    <row r="341" spans="4:12" x14ac:dyDescent="0.25">
      <c r="D341" s="8"/>
      <c r="E341" s="372"/>
      <c r="F341" s="372"/>
      <c r="G341" s="372"/>
      <c r="H341" s="373"/>
      <c r="I341" s="452"/>
      <c r="J341" s="452"/>
      <c r="K341" s="453"/>
      <c r="L341" s="94"/>
    </row>
    <row r="342" spans="4:12" x14ac:dyDescent="0.25">
      <c r="D342" s="8"/>
      <c r="E342" s="372"/>
      <c r="F342" s="372"/>
      <c r="G342" s="372"/>
      <c r="H342" s="373"/>
      <c r="I342" s="452"/>
      <c r="J342" s="452"/>
      <c r="K342" s="453"/>
      <c r="L342" s="94"/>
    </row>
    <row r="343" spans="4:12" x14ac:dyDescent="0.25">
      <c r="D343" s="8"/>
      <c r="E343" s="372"/>
      <c r="F343" s="372"/>
      <c r="G343" s="372"/>
      <c r="H343" s="373"/>
      <c r="I343" s="452"/>
      <c r="J343" s="452"/>
      <c r="K343" s="453"/>
      <c r="L343" s="94"/>
    </row>
    <row r="344" spans="4:12" x14ac:dyDescent="0.25">
      <c r="D344" s="8"/>
      <c r="E344" s="372"/>
      <c r="F344" s="372"/>
      <c r="G344" s="372"/>
      <c r="H344" s="373"/>
      <c r="I344" s="452"/>
      <c r="J344" s="452"/>
      <c r="K344" s="453"/>
      <c r="L344" s="94"/>
    </row>
    <row r="345" spans="4:12" x14ac:dyDescent="0.25">
      <c r="D345" s="8"/>
      <c r="E345" s="372"/>
      <c r="F345" s="372"/>
      <c r="G345" s="372"/>
      <c r="H345" s="373"/>
      <c r="I345" s="452"/>
      <c r="J345" s="452"/>
      <c r="K345" s="453"/>
      <c r="L345" s="94"/>
    </row>
    <row r="346" spans="4:12" x14ac:dyDescent="0.25">
      <c r="D346" s="8"/>
      <c r="E346" s="372"/>
      <c r="F346" s="372"/>
      <c r="G346" s="372"/>
      <c r="H346" s="373"/>
      <c r="I346" s="452"/>
      <c r="J346" s="452"/>
      <c r="K346" s="453"/>
      <c r="L346" s="94"/>
    </row>
    <row r="347" spans="4:12" x14ac:dyDescent="0.25">
      <c r="D347" s="8"/>
      <c r="E347" s="372"/>
      <c r="F347" s="372"/>
      <c r="G347" s="372"/>
      <c r="H347" s="373"/>
      <c r="I347" s="452"/>
      <c r="J347" s="452"/>
      <c r="K347" s="453"/>
      <c r="L347" s="94"/>
    </row>
    <row r="348" spans="4:12" x14ac:dyDescent="0.25">
      <c r="D348" s="8"/>
      <c r="E348" s="372"/>
      <c r="F348" s="372"/>
      <c r="G348" s="372"/>
      <c r="H348" s="373"/>
      <c r="I348" s="452"/>
      <c r="J348" s="452"/>
      <c r="K348" s="453"/>
      <c r="L348" s="94"/>
    </row>
    <row r="349" spans="4:12" x14ac:dyDescent="0.25">
      <c r="D349" s="8"/>
      <c r="E349" s="372"/>
      <c r="F349" s="372"/>
      <c r="G349" s="372"/>
      <c r="H349" s="373"/>
      <c r="I349" s="452"/>
      <c r="J349" s="452"/>
      <c r="K349" s="453"/>
      <c r="L349" s="94"/>
    </row>
    <row r="350" spans="4:12" x14ac:dyDescent="0.25">
      <c r="D350" s="8"/>
      <c r="E350" s="372"/>
      <c r="F350" s="372"/>
      <c r="G350" s="372"/>
      <c r="H350" s="373"/>
      <c r="I350" s="452"/>
      <c r="J350" s="452"/>
      <c r="K350" s="453"/>
      <c r="L350" s="94"/>
    </row>
    <row r="351" spans="4:12" x14ac:dyDescent="0.25">
      <c r="D351" s="8"/>
      <c r="E351" s="372"/>
      <c r="F351" s="372"/>
      <c r="G351" s="372"/>
      <c r="H351" s="373"/>
      <c r="I351" s="452"/>
      <c r="J351" s="452"/>
      <c r="K351" s="453"/>
      <c r="L351" s="94"/>
    </row>
    <row r="352" spans="4:12" x14ac:dyDescent="0.25">
      <c r="D352" s="8"/>
      <c r="E352" s="372"/>
      <c r="F352" s="372"/>
      <c r="G352" s="372"/>
      <c r="H352" s="373"/>
      <c r="I352" s="452"/>
      <c r="J352" s="452"/>
      <c r="K352" s="453"/>
      <c r="L352" s="94"/>
    </row>
    <row r="353" spans="4:12" x14ac:dyDescent="0.25">
      <c r="D353" s="8"/>
      <c r="E353" s="372"/>
      <c r="F353" s="372"/>
      <c r="G353" s="372"/>
      <c r="H353" s="373"/>
      <c r="I353" s="452"/>
      <c r="J353" s="452"/>
      <c r="K353" s="453"/>
      <c r="L353" s="94"/>
    </row>
    <row r="354" spans="4:12" x14ac:dyDescent="0.25">
      <c r="D354" s="8"/>
      <c r="E354" s="372"/>
      <c r="F354" s="372"/>
      <c r="G354" s="372"/>
      <c r="H354" s="373"/>
      <c r="I354" s="452"/>
      <c r="J354" s="452"/>
      <c r="K354" s="453"/>
      <c r="L354" s="94"/>
    </row>
    <row r="355" spans="4:12" x14ac:dyDescent="0.25">
      <c r="D355" s="8"/>
      <c r="E355" s="372"/>
      <c r="F355" s="372"/>
      <c r="G355" s="372"/>
      <c r="H355" s="373"/>
      <c r="I355" s="452"/>
      <c r="J355" s="452"/>
      <c r="K355" s="453"/>
      <c r="L355" s="94"/>
    </row>
    <row r="356" spans="4:12" x14ac:dyDescent="0.25">
      <c r="D356" s="8"/>
      <c r="E356" s="372"/>
      <c r="F356" s="372"/>
      <c r="G356" s="372"/>
      <c r="H356" s="373"/>
      <c r="I356" s="452"/>
      <c r="J356" s="452"/>
      <c r="K356" s="453"/>
      <c r="L356" s="94"/>
    </row>
    <row r="357" spans="4:12" x14ac:dyDescent="0.25">
      <c r="D357" s="8"/>
      <c r="E357" s="372"/>
      <c r="F357" s="372"/>
      <c r="G357" s="372"/>
      <c r="H357" s="373"/>
      <c r="I357" s="452"/>
      <c r="J357" s="452"/>
      <c r="K357" s="453"/>
      <c r="L357" s="94"/>
    </row>
    <row r="358" spans="4:12" x14ac:dyDescent="0.25">
      <c r="D358" s="8"/>
      <c r="E358" s="372"/>
      <c r="F358" s="372"/>
      <c r="G358" s="372"/>
      <c r="H358" s="373"/>
      <c r="I358" s="452"/>
      <c r="J358" s="452"/>
      <c r="K358" s="453"/>
      <c r="L358" s="94"/>
    </row>
    <row r="359" spans="4:12" x14ac:dyDescent="0.25">
      <c r="D359" s="8"/>
      <c r="E359" s="372"/>
      <c r="F359" s="372"/>
      <c r="G359" s="372"/>
      <c r="H359" s="373"/>
      <c r="I359" s="452"/>
      <c r="J359" s="452"/>
      <c r="K359" s="453"/>
      <c r="L359" s="94"/>
    </row>
    <row r="360" spans="4:12" x14ac:dyDescent="0.25">
      <c r="D360" s="8"/>
      <c r="E360" s="372"/>
      <c r="F360" s="372"/>
      <c r="G360" s="372"/>
      <c r="H360" s="373"/>
      <c r="I360" s="452"/>
      <c r="J360" s="452"/>
      <c r="K360" s="453"/>
      <c r="L360" s="94"/>
    </row>
    <row r="361" spans="4:12" x14ac:dyDescent="0.25">
      <c r="D361" s="8"/>
      <c r="E361" s="372"/>
      <c r="F361" s="372"/>
      <c r="G361" s="372"/>
      <c r="H361" s="373"/>
      <c r="I361" s="452"/>
      <c r="J361" s="452"/>
      <c r="K361" s="453"/>
      <c r="L361" s="124"/>
    </row>
    <row r="362" spans="4:12" x14ac:dyDescent="0.25">
      <c r="D362" s="8"/>
      <c r="E362" s="372"/>
      <c r="F362" s="372"/>
      <c r="G362" s="372"/>
      <c r="H362" s="373"/>
      <c r="I362" s="452"/>
      <c r="J362" s="452"/>
      <c r="K362" s="453"/>
      <c r="L362" s="124"/>
    </row>
    <row r="363" spans="4:12" x14ac:dyDescent="0.25">
      <c r="D363" s="8"/>
      <c r="E363" s="372"/>
      <c r="F363" s="372"/>
      <c r="G363" s="372"/>
      <c r="H363" s="373"/>
      <c r="I363" s="452"/>
      <c r="J363" s="452"/>
      <c r="K363" s="453"/>
      <c r="L363" s="124"/>
    </row>
    <row r="364" spans="4:12" x14ac:dyDescent="0.25">
      <c r="D364" s="8"/>
      <c r="E364" s="372"/>
      <c r="F364" s="372"/>
      <c r="G364" s="372"/>
      <c r="H364" s="373"/>
      <c r="I364" s="452"/>
      <c r="J364" s="452"/>
      <c r="K364" s="453"/>
      <c r="L364" s="124"/>
    </row>
    <row r="365" spans="4:12" x14ac:dyDescent="0.25">
      <c r="D365" s="8"/>
      <c r="E365" s="372"/>
      <c r="F365" s="372"/>
      <c r="G365" s="372"/>
      <c r="H365" s="373"/>
      <c r="I365" s="452"/>
      <c r="J365" s="452"/>
      <c r="K365" s="453"/>
      <c r="L365" s="124"/>
    </row>
    <row r="366" spans="4:12" x14ac:dyDescent="0.25">
      <c r="D366" s="8"/>
      <c r="E366" s="372"/>
      <c r="F366" s="372"/>
      <c r="G366" s="372"/>
      <c r="H366" s="373"/>
      <c r="I366" s="452"/>
      <c r="J366" s="452"/>
      <c r="K366" s="453"/>
      <c r="L366" s="124"/>
    </row>
    <row r="367" spans="4:12" x14ac:dyDescent="0.25">
      <c r="D367" s="8"/>
      <c r="E367" s="372"/>
      <c r="F367" s="372"/>
      <c r="G367" s="372"/>
      <c r="H367" s="373"/>
      <c r="I367" s="452"/>
      <c r="J367" s="452"/>
      <c r="K367" s="453"/>
      <c r="L367" s="124"/>
    </row>
    <row r="368" spans="4:12" x14ac:dyDescent="0.25">
      <c r="D368" s="8"/>
      <c r="E368" s="372"/>
      <c r="F368" s="372"/>
      <c r="G368" s="372"/>
      <c r="H368" s="373"/>
      <c r="I368" s="452"/>
      <c r="J368" s="452"/>
      <c r="K368" s="453"/>
      <c r="L368" s="124"/>
    </row>
    <row r="369" spans="4:12" x14ac:dyDescent="0.25">
      <c r="D369" s="8"/>
      <c r="E369" s="372"/>
      <c r="F369" s="372"/>
      <c r="G369" s="372"/>
      <c r="H369" s="373"/>
      <c r="I369" s="452"/>
      <c r="J369" s="452"/>
      <c r="K369" s="453"/>
      <c r="L369" s="124"/>
    </row>
    <row r="370" spans="4:12" x14ac:dyDescent="0.25">
      <c r="D370" s="8"/>
      <c r="E370" s="372"/>
      <c r="F370" s="372"/>
      <c r="G370" s="372"/>
      <c r="H370" s="373"/>
      <c r="I370" s="452"/>
      <c r="J370" s="452"/>
      <c r="K370" s="453"/>
      <c r="L370" s="124"/>
    </row>
  </sheetData>
  <protectedRanges>
    <protectedRange sqref="D2:E3" name="Rango1"/>
    <protectedRange sqref="E6:G166" name="Rango2"/>
    <protectedRange sqref="E168:G264" name="Rango3"/>
    <protectedRange sqref="E266:G268" name="Rango4"/>
    <protectedRange sqref="E270:G277" name="Rango5"/>
    <protectedRange sqref="E279:G312" name="Rango6"/>
    <protectedRange sqref="I6:N312" name="Rango7"/>
  </protectedRanges>
  <autoFilter ref="C5:I313" xr:uid="{00000000-0001-0000-0100-000000000000}">
    <filterColumn colId="2">
      <customFilters>
        <customFilter operator="notEqual" val=" "/>
      </customFilters>
    </filterColumn>
    <filterColumn colId="5">
      <filters>
        <filter val="1 207 500"/>
        <filter val="1 536 679"/>
        <filter val="1 876 200"/>
        <filter val="1 900 000"/>
        <filter val="100 000"/>
        <filter val="102 573"/>
        <filter val="128 057"/>
        <filter val="14 210 000"/>
        <filter val="154 477 752"/>
        <filter val="16 000 000"/>
        <filter val="2 000 000"/>
        <filter val="2 163 000"/>
        <filter val="2 776 267"/>
        <filter val="2 977 222"/>
        <filter val="200 000"/>
        <filter val="256 114"/>
        <filter val="30 000"/>
        <filter val="300 000"/>
        <filter val="39 569 200"/>
        <filter val="4 231 526"/>
        <filter val="4 738 093"/>
        <filter val="4 900 000"/>
        <filter val="40 350 000"/>
        <filter val="400 000"/>
        <filter val="5 890 285"/>
        <filter val="50 000"/>
        <filter val="500 000"/>
        <filter val="60 000"/>
        <filter val="682 500"/>
        <filter val="70 000"/>
        <filter val="768 340"/>
        <filter val="800 000"/>
        <filter val="804 196"/>
      </filters>
    </filterColumn>
  </autoFilter>
  <mergeCells count="8">
    <mergeCell ref="C313:D313"/>
    <mergeCell ref="D325:F325"/>
    <mergeCell ref="D2:E2"/>
    <mergeCell ref="D3:E3"/>
    <mergeCell ref="K3:N3"/>
    <mergeCell ref="C4:I4"/>
    <mergeCell ref="K4:L4"/>
    <mergeCell ref="M4:N4"/>
  </mergeCells>
  <pageMargins left="0.31496062992125984" right="0.17" top="0.28999999999999998" bottom="0.19" header="0.31496062992125984" footer="0.17"/>
  <pageSetup scale="63" fitToHeight="0" orientation="portrait" r:id="rId1"/>
  <rowBreaks count="1" manualBreakCount="1">
    <brk id="95" min="2"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26</vt:i4>
      </vt:variant>
    </vt:vector>
  </HeadingPairs>
  <TitlesOfParts>
    <vt:vector size="46" baseType="lpstr">
      <vt:lpstr>749 AC</vt:lpstr>
      <vt:lpstr>75101 PAT</vt:lpstr>
      <vt:lpstr>75102 MN</vt:lpstr>
      <vt:lpstr>75103 MAC</vt:lpstr>
      <vt:lpstr>75104 MHJS</vt:lpstr>
      <vt:lpstr>75105 MRCG</vt:lpstr>
      <vt:lpstr>75106 MADC</vt:lpstr>
      <vt:lpstr>75107 MJFF</vt:lpstr>
      <vt:lpstr>75108 CCP</vt:lpstr>
      <vt:lpstr>753 DGS</vt:lpstr>
      <vt:lpstr>755 SINABI</vt:lpstr>
      <vt:lpstr>758 BANDAS</vt:lpstr>
      <vt:lpstr>75801 CNM</vt:lpstr>
      <vt:lpstr>75802 SINEM</vt:lpstr>
      <vt:lpstr>75803 TNCR</vt:lpstr>
      <vt:lpstr>75804 TPMS</vt:lpstr>
      <vt:lpstr>75805 CC</vt:lpstr>
      <vt:lpstr>75806 CPAC</vt:lpstr>
      <vt:lpstr>759 AN</vt:lpstr>
      <vt:lpstr>760 CPJ</vt:lpstr>
      <vt:lpstr>'75804 TPMS'!_Hlk135316508</vt:lpstr>
      <vt:lpstr>'75804 TPMS'!_Hlk135316819</vt:lpstr>
      <vt:lpstr>'75804 TPMS'!_Hlk135317031</vt:lpstr>
      <vt:lpstr>'75804 TPMS'!_Hlk135328886</vt:lpstr>
      <vt:lpstr>'75804 TPMS'!_Hlk135330470</vt:lpstr>
      <vt:lpstr>'75804 TPMS'!_Hlk135330495</vt:lpstr>
      <vt:lpstr>'75804 TPMS'!_Hlk135330731</vt:lpstr>
      <vt:lpstr>'749 AC'!Área_de_impresión</vt:lpstr>
      <vt:lpstr>'75101 PAT'!Área_de_impresión</vt:lpstr>
      <vt:lpstr>'75102 MN'!Área_de_impresión</vt:lpstr>
      <vt:lpstr>'75103 MAC'!Área_de_impresión</vt:lpstr>
      <vt:lpstr>'75104 MHJS'!Área_de_impresión</vt:lpstr>
      <vt:lpstr>'75105 MRCG'!Área_de_impresión</vt:lpstr>
      <vt:lpstr>'75106 MADC'!Área_de_impresión</vt:lpstr>
      <vt:lpstr>'75107 MJFF'!Área_de_impresión</vt:lpstr>
      <vt:lpstr>'75108 CCP'!Área_de_impresión</vt:lpstr>
      <vt:lpstr>'753 DGS'!Área_de_impresión</vt:lpstr>
      <vt:lpstr>'755 SINABI'!Área_de_impresión</vt:lpstr>
      <vt:lpstr>'758 BANDAS'!Área_de_impresión</vt:lpstr>
      <vt:lpstr>'75801 CNM'!Área_de_impresión</vt:lpstr>
      <vt:lpstr>'75802 SINEM'!Área_de_impresión</vt:lpstr>
      <vt:lpstr>'75803 TNCR'!Área_de_impresión</vt:lpstr>
      <vt:lpstr>'75805 CC'!Área_de_impresión</vt:lpstr>
      <vt:lpstr>'75806 CPAC'!Área_de_impresión</vt:lpstr>
      <vt:lpstr>'759 AN'!Área_de_impresión</vt:lpstr>
      <vt:lpstr>'760 CPJ'!Área_de_impresión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Cárdenas Mora</dc:creator>
  <cp:lastModifiedBy>Marilyn Cárdenas Mora</cp:lastModifiedBy>
  <dcterms:created xsi:type="dcterms:W3CDTF">2024-06-17T16:30:22Z</dcterms:created>
  <dcterms:modified xsi:type="dcterms:W3CDTF">2024-06-17T17:29:58Z</dcterms:modified>
</cp:coreProperties>
</file>